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tables/table1.xml" ContentType="application/vnd.openxmlformats-officedocument.spreadsheetml.table+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defaultThemeVersion="124226"/>
  <mc:AlternateContent xmlns:mc="http://schemas.openxmlformats.org/markup-compatibility/2006">
    <mc:Choice Requires="x15">
      <x15ac:absPath xmlns:x15ac="http://schemas.microsoft.com/office/spreadsheetml/2010/11/ac" url="D:\Dropbox\MVSCC personal\"/>
    </mc:Choice>
  </mc:AlternateContent>
  <bookViews>
    <workbookView xWindow="0" yWindow="0" windowWidth="28800" windowHeight="12210"/>
  </bookViews>
  <sheets>
    <sheet name="Instructions" sheetId="7" r:id="rId1"/>
    <sheet name="Calculator" sheetId="2" r:id="rId2"/>
    <sheet name="Class Chart" sheetId="6" r:id="rId3"/>
    <sheet name="Formulas" sheetId="5" r:id="rId4"/>
    <sheet name="Change Log" sheetId="8" r:id="rId5"/>
  </sheets>
  <definedNames>
    <definedName name="_xlnm._FilterDatabase" localSheetId="1" hidden="1">Calculator!#REF!</definedName>
    <definedName name="ActualTireSize">Calculator!$D$36</definedName>
    <definedName name="AdjustedClass">Formulas!$O$2:$Q$13</definedName>
    <definedName name="AdjustedHP">Formulas!$AL$15</definedName>
    <definedName name="AdjustedWtHP">Formulas!$AL$13</definedName>
    <definedName name="AsteriskPoints">Calculator!$D$29</definedName>
    <definedName name="AsteriskPointsList">Formulas!$O$18:$O$20</definedName>
    <definedName name="AWD">Calculator!$C$43</definedName>
    <definedName name="BaseClass">Calculator!$D$28</definedName>
    <definedName name="BaseClassTireSize">Calculator!$D$30</definedName>
    <definedName name="baseData">Formulas!$E$3:$L$202</definedName>
    <definedName name="BaseTireSize">Formulas!$O$2:$P$13</definedName>
    <definedName name="BaseWeight">Calculator!$D$27</definedName>
    <definedName name="ChartDataOK">Formulas!$P$26</definedName>
    <definedName name="ClassAdjustment">Formulas!$S$1:$T$17</definedName>
    <definedName name="ClassList">Formulas!$O$2:$O$13</definedName>
    <definedName name="ClassUpDown">Calculator!$Q$13</definedName>
    <definedName name="dd_C16">Formulas!$AD$2:$AD$8</definedName>
    <definedName name="dd_C19">Formulas!$AD$10:$AD$14</definedName>
    <definedName name="dd_C21">Formulas!$AD$20:$AD$22</definedName>
    <definedName name="dd_C3">Formulas!$AD$16:$AD$18</definedName>
    <definedName name="dd_C5">Formulas!$AD$32:$AD$34</definedName>
    <definedName name="dd_C7">Formulas!$AD$24:$AD$30</definedName>
    <definedName name="dd_G1">Formulas!$AD$36:$AD$38</definedName>
    <definedName name="dd_make">Formulas!$B$2:INDEX(Formulas!$B:$B,MATCH("*",Formulas!$B:$B,-1),1)</definedName>
    <definedName name="dd_model">Formulas!$E$2:INDEX(Formulas!$E$2:$E$202,SUMPRODUCT(--(Formulas!$E$2:$E$202&lt;&gt;"")))</definedName>
    <definedName name="DynoClass">Formulas!$AV$3</definedName>
    <definedName name="DynoClassLookupTable">Formulas!$AU$4:$AV$12</definedName>
    <definedName name="DynoDataOK">Formulas!$P$27</definedName>
    <definedName name="DynoHP">Calculator!$D$35</definedName>
    <definedName name="DynoMinCompWeight">Calculator!$I$36</definedName>
    <definedName name="DYNOSelect">Calculator!$C$12</definedName>
    <definedName name="DynoWeight">#REF!</definedName>
    <definedName name="FWD">Calculator!$C$44</definedName>
    <definedName name="HeavyWeightTable">Formulas!$AR$4:$AS$24</definedName>
    <definedName name="HeavyWeightTableCol1">Formulas!$AR$4:$AR$24</definedName>
    <definedName name="HeavyWeightTableCol2">Formulas!$AS$4:$AS$24</definedName>
    <definedName name="HvyWtCorr">Formulas!$AL$4</definedName>
    <definedName name="LightWeightTable">Formulas!$AO$3:$AP$40</definedName>
    <definedName name="LightWeightTableCol1">Formulas!$AO$3:$AO$40</definedName>
    <definedName name="LightWeightTableCol2">Formulas!$AP$3:$AP$40</definedName>
    <definedName name="lookup_Aadjustedclass">Formulas!$AI$105:$AJ$120</definedName>
    <definedName name="lookup_Badjustedclass">Formulas!$AI$88:$AJ$102</definedName>
    <definedName name="lookup_C16">Formulas!$AD$2:$AE$8</definedName>
    <definedName name="lookup_C19">Formulas!$AD$10:$AE$14</definedName>
    <definedName name="lookup_C21">Formulas!$AD$20:$AE$22</definedName>
    <definedName name="lookup_C3">Formulas!$AD$16:$AE$18</definedName>
    <definedName name="lookup_C5">Formulas!$AD$32:$AE$34</definedName>
    <definedName name="lookup_C7">Formulas!$AD$24:$AE$30</definedName>
    <definedName name="lookup_Cadjustedclass">Formulas!$AI$72:$AJ$85</definedName>
    <definedName name="lookup_Dadjustedclass">Formulas!$AI$57:$AJ$69</definedName>
    <definedName name="lookup_Eadjustedclass">Formulas!$AI$43:$AJ$54</definedName>
    <definedName name="lookup_Fadjustedclass">Formulas!$AI$30:$AJ$40</definedName>
    <definedName name="lookup_G1">Formulas!$AD$36:$AE$38</definedName>
    <definedName name="lookup_Gadjustedclass">Formulas!$AI$17:$AJ$27</definedName>
    <definedName name="lookup_Hadjustedclass">Formulas!$AI$4:$AJ$14</definedName>
    <definedName name="lookup_Radjustedclass">Formulas!$AI$159:$AJ$174</definedName>
    <definedName name="lookup_Sadjustedclass">Formulas!$AI$123:$AJ$138</definedName>
    <definedName name="lookup_Uadjustedclass">Formulas!$AI$141:$AJ$156</definedName>
    <definedName name="LtWtCorr">Formulas!$AL$3</definedName>
    <definedName name="makeSelection">Calculator!$E$8</definedName>
    <definedName name="MediumTire">Calculator!$C$45</definedName>
    <definedName name="MinCompWeight">Calculator!$D$34</definedName>
    <definedName name="modelSelection">Calculator!$E$9</definedName>
    <definedName name="MustangDyno">Calculator!$C$39</definedName>
    <definedName name="_xlnm.Print_Area" localSheetId="1">Calculator!$A$2:$W$239</definedName>
    <definedName name="RawWtHP">Formulas!$AL$2</definedName>
    <definedName name="Reclass">Calculator!$C$22</definedName>
    <definedName name="ReclassBaseClass">Calculator!$D$49</definedName>
    <definedName name="ReclassBaseWt">Calculator!$D$50</definedName>
    <definedName name="ReclassDataOK">Formulas!$P$28</definedName>
    <definedName name="ReclassPts">Calculator!$D$51</definedName>
    <definedName name="RoundedAdjWtHP">Formulas!$AU$3</definedName>
    <definedName name="SmallTire">Calculator!$C$46</definedName>
    <definedName name="TireWidthPts">Formulas!$V$2:$W$18</definedName>
    <definedName name="Transmission">Calculator!$C$41</definedName>
    <definedName name="Wagon">Calculator!$C$40</definedName>
    <definedName name="WtReducPts">Formulas!$Y$2:$Z$212</definedName>
  </definedNames>
  <calcPr calcId="171027"/>
  <pivotCaches>
    <pivotCache cacheId="0" r:id="rId6"/>
  </pivotCaches>
</workbook>
</file>

<file path=xl/calcChain.xml><?xml version="1.0" encoding="utf-8"?>
<calcChain xmlns="http://schemas.openxmlformats.org/spreadsheetml/2006/main">
  <c r="P28" i="5" l="1"/>
  <c r="P27" i="5"/>
  <c r="I15" i="2"/>
  <c r="P26" i="5"/>
  <c r="D57" i="2" l="1"/>
  <c r="B120" i="2" l="1"/>
  <c r="B119" i="2"/>
  <c r="D56" i="2" l="1"/>
  <c r="AL4" i="5" l="1"/>
  <c r="AL3" i="5"/>
  <c r="AL15" i="5"/>
  <c r="L39" i="2" l="1"/>
  <c r="AL2" i="5"/>
  <c r="AL10" i="5"/>
  <c r="AL9" i="5"/>
  <c r="AL8" i="5"/>
  <c r="AL7" i="5"/>
  <c r="AL6" i="5"/>
  <c r="AL5" i="5"/>
  <c r="AR5" i="5" l="1"/>
  <c r="AR6" i="5" s="1"/>
  <c r="AR7" i="5" s="1"/>
  <c r="AR8" i="5" s="1"/>
  <c r="AR9" i="5" s="1"/>
  <c r="AR10" i="5" s="1"/>
  <c r="AR11" i="5" s="1"/>
  <c r="AR12" i="5" s="1"/>
  <c r="AR13" i="5" s="1"/>
  <c r="AR14" i="5" s="1"/>
  <c r="AR15" i="5" s="1"/>
  <c r="AR16" i="5" s="1"/>
  <c r="AR17" i="5" s="1"/>
  <c r="AR18" i="5" s="1"/>
  <c r="AR19" i="5" s="1"/>
  <c r="AR20" i="5" s="1"/>
  <c r="AR21" i="5" s="1"/>
  <c r="AR22" i="5" s="1"/>
  <c r="AR23" i="5" s="1"/>
  <c r="AR24" i="5" s="1"/>
  <c r="G202" i="5" l="1" a="1"/>
  <c r="G202" i="5" s="1"/>
  <c r="F202" i="5" a="1"/>
  <c r="F202" i="5" s="1"/>
  <c r="K202" i="5" s="1"/>
  <c r="L202" i="5" s="1"/>
  <c r="E202" i="5" a="1"/>
  <c r="E202" i="5" s="1"/>
  <c r="G201" i="5" a="1"/>
  <c r="G201" i="5" s="1"/>
  <c r="F201" i="5" a="1"/>
  <c r="F201" i="5" s="1"/>
  <c r="E201" i="5" a="1"/>
  <c r="E201" i="5" s="1"/>
  <c r="G200" i="5" a="1"/>
  <c r="G200" i="5" s="1"/>
  <c r="F200" i="5" a="1"/>
  <c r="F200" i="5" s="1"/>
  <c r="K200" i="5" s="1"/>
  <c r="L200" i="5" s="1"/>
  <c r="E200" i="5" a="1"/>
  <c r="E200" i="5" s="1"/>
  <c r="G199" i="5" a="1"/>
  <c r="G199" i="5" s="1"/>
  <c r="F199" i="5" a="1"/>
  <c r="F199" i="5" s="1"/>
  <c r="I199" i="5" s="1"/>
  <c r="J199" i="5" s="1"/>
  <c r="E199" i="5" a="1"/>
  <c r="E199" i="5" s="1"/>
  <c r="G198" i="5" a="1"/>
  <c r="G198" i="5" s="1"/>
  <c r="F198" i="5" a="1"/>
  <c r="F198" i="5" s="1"/>
  <c r="I198" i="5" s="1"/>
  <c r="J198" i="5" s="1"/>
  <c r="E198" i="5" a="1"/>
  <c r="E198" i="5" s="1"/>
  <c r="G197" i="5" a="1"/>
  <c r="G197" i="5" s="1"/>
  <c r="F197" i="5" a="1"/>
  <c r="F197" i="5" s="1"/>
  <c r="E197" i="5" a="1"/>
  <c r="E197" i="5" s="1"/>
  <c r="G196" i="5" a="1"/>
  <c r="G196" i="5" s="1"/>
  <c r="F196" i="5" a="1"/>
  <c r="F196" i="5" s="1"/>
  <c r="K196" i="5" s="1"/>
  <c r="L196" i="5" s="1"/>
  <c r="E196" i="5" a="1"/>
  <c r="E196" i="5" s="1"/>
  <c r="G195" i="5" a="1"/>
  <c r="G195" i="5" s="1"/>
  <c r="F195" i="5" a="1"/>
  <c r="F195" i="5" s="1"/>
  <c r="E195" i="5" a="1"/>
  <c r="E195" i="5" s="1"/>
  <c r="G194" i="5" a="1"/>
  <c r="G194" i="5" s="1"/>
  <c r="F194" i="5" a="1"/>
  <c r="F194" i="5" s="1"/>
  <c r="K194" i="5" s="1"/>
  <c r="L194" i="5" s="1"/>
  <c r="E194" i="5" a="1"/>
  <c r="E194" i="5" s="1"/>
  <c r="G193" i="5" a="1"/>
  <c r="G193" i="5" s="1"/>
  <c r="F193" i="5" a="1"/>
  <c r="F193" i="5" s="1"/>
  <c r="E193" i="5" a="1"/>
  <c r="E193" i="5" s="1"/>
  <c r="G192" i="5" a="1"/>
  <c r="G192" i="5" s="1"/>
  <c r="F192" i="5" a="1"/>
  <c r="F192" i="5" s="1"/>
  <c r="K192" i="5" s="1"/>
  <c r="L192" i="5" s="1"/>
  <c r="E192" i="5" a="1"/>
  <c r="E192" i="5" s="1"/>
  <c r="G191" i="5" a="1"/>
  <c r="G191" i="5" s="1"/>
  <c r="F191" i="5" a="1"/>
  <c r="F191" i="5" s="1"/>
  <c r="I191" i="5" s="1"/>
  <c r="J191" i="5" s="1"/>
  <c r="E191" i="5" a="1"/>
  <c r="E191" i="5" s="1"/>
  <c r="G190" i="5" a="1"/>
  <c r="G190" i="5" s="1"/>
  <c r="F190" i="5" a="1"/>
  <c r="F190" i="5" s="1"/>
  <c r="I190" i="5" s="1"/>
  <c r="J190" i="5" s="1"/>
  <c r="E190" i="5" a="1"/>
  <c r="E190" i="5" s="1"/>
  <c r="G189" i="5" a="1"/>
  <c r="G189" i="5" s="1"/>
  <c r="F189" i="5" a="1"/>
  <c r="F189" i="5" s="1"/>
  <c r="E189" i="5" a="1"/>
  <c r="E189" i="5" s="1"/>
  <c r="G188" i="5" a="1"/>
  <c r="G188" i="5" s="1"/>
  <c r="F188" i="5" a="1"/>
  <c r="F188" i="5" s="1"/>
  <c r="K188" i="5" s="1"/>
  <c r="L188" i="5" s="1"/>
  <c r="E188" i="5" a="1"/>
  <c r="E188" i="5" s="1"/>
  <c r="G187" i="5" a="1"/>
  <c r="G187" i="5" s="1"/>
  <c r="F187" i="5" a="1"/>
  <c r="F187" i="5" s="1"/>
  <c r="E187" i="5" a="1"/>
  <c r="E187" i="5" s="1"/>
  <c r="G186" i="5" a="1"/>
  <c r="G186" i="5" s="1"/>
  <c r="F186" i="5" a="1"/>
  <c r="F186" i="5" s="1"/>
  <c r="K186" i="5" s="1"/>
  <c r="L186" i="5" s="1"/>
  <c r="E186" i="5" a="1"/>
  <c r="E186" i="5" s="1"/>
  <c r="G185" i="5" a="1"/>
  <c r="G185" i="5" s="1"/>
  <c r="F185" i="5" a="1"/>
  <c r="F185" i="5" s="1"/>
  <c r="E185" i="5" a="1"/>
  <c r="E185" i="5" s="1"/>
  <c r="G184" i="5" a="1"/>
  <c r="G184" i="5" s="1"/>
  <c r="F184" i="5" a="1"/>
  <c r="F184" i="5" s="1"/>
  <c r="K184" i="5" s="1"/>
  <c r="L184" i="5" s="1"/>
  <c r="E184" i="5" a="1"/>
  <c r="E184" i="5" s="1"/>
  <c r="G183" i="5" a="1"/>
  <c r="G183" i="5" s="1"/>
  <c r="F183" i="5" a="1"/>
  <c r="F183" i="5" s="1"/>
  <c r="I183" i="5" s="1"/>
  <c r="J183" i="5" s="1"/>
  <c r="E183" i="5" a="1"/>
  <c r="E183" i="5" s="1"/>
  <c r="G182" i="5" a="1"/>
  <c r="G182" i="5" s="1"/>
  <c r="F182" i="5" a="1"/>
  <c r="F182" i="5" s="1"/>
  <c r="I182" i="5" s="1"/>
  <c r="J182" i="5" s="1"/>
  <c r="E182" i="5" a="1"/>
  <c r="E182" i="5" s="1"/>
  <c r="G181" i="5" a="1"/>
  <c r="G181" i="5" s="1"/>
  <c r="F181" i="5" a="1"/>
  <c r="F181" i="5" s="1"/>
  <c r="E181" i="5" a="1"/>
  <c r="E181" i="5" s="1"/>
  <c r="G180" i="5" a="1"/>
  <c r="G180" i="5" s="1"/>
  <c r="F180" i="5" a="1"/>
  <c r="F180" i="5" s="1"/>
  <c r="K180" i="5" s="1"/>
  <c r="L180" i="5" s="1"/>
  <c r="E180" i="5" a="1"/>
  <c r="E180" i="5" s="1"/>
  <c r="G179" i="5" a="1"/>
  <c r="G179" i="5" s="1"/>
  <c r="F179" i="5" a="1"/>
  <c r="F179" i="5" s="1"/>
  <c r="E179" i="5" a="1"/>
  <c r="E179" i="5" s="1"/>
  <c r="G178" i="5" a="1"/>
  <c r="G178" i="5" s="1"/>
  <c r="F178" i="5" a="1"/>
  <c r="F178" i="5" s="1"/>
  <c r="K178" i="5" s="1"/>
  <c r="L178" i="5" s="1"/>
  <c r="E178" i="5" a="1"/>
  <c r="E178" i="5" s="1"/>
  <c r="G177" i="5" a="1"/>
  <c r="G177" i="5" s="1"/>
  <c r="F177" i="5" a="1"/>
  <c r="F177" i="5" s="1"/>
  <c r="E177" i="5" a="1"/>
  <c r="E177" i="5" s="1"/>
  <c r="G176" i="5" a="1"/>
  <c r="G176" i="5" s="1"/>
  <c r="F176" i="5" a="1"/>
  <c r="F176" i="5" s="1"/>
  <c r="K176" i="5" s="1"/>
  <c r="L176" i="5" s="1"/>
  <c r="E176" i="5" a="1"/>
  <c r="E176" i="5" s="1"/>
  <c r="G175" i="5" a="1"/>
  <c r="G175" i="5" s="1"/>
  <c r="F175" i="5" a="1"/>
  <c r="F175" i="5" s="1"/>
  <c r="I175" i="5" s="1"/>
  <c r="J175" i="5" s="1"/>
  <c r="E175" i="5" a="1"/>
  <c r="E175" i="5" s="1"/>
  <c r="G174" i="5" a="1"/>
  <c r="G174" i="5" s="1"/>
  <c r="F174" i="5" a="1"/>
  <c r="F174" i="5" s="1"/>
  <c r="I174" i="5" s="1"/>
  <c r="J174" i="5" s="1"/>
  <c r="E174" i="5" a="1"/>
  <c r="E174" i="5" s="1"/>
  <c r="G173" i="5" a="1"/>
  <c r="G173" i="5" s="1"/>
  <c r="F173" i="5" a="1"/>
  <c r="F173" i="5" s="1"/>
  <c r="E173" i="5" a="1"/>
  <c r="E173" i="5" s="1"/>
  <c r="G172" i="5" a="1"/>
  <c r="G172" i="5" s="1"/>
  <c r="F172" i="5" a="1"/>
  <c r="F172" i="5" s="1"/>
  <c r="K172" i="5" s="1"/>
  <c r="L172" i="5" s="1"/>
  <c r="E172" i="5" a="1"/>
  <c r="E172" i="5" s="1"/>
  <c r="G171" i="5" a="1"/>
  <c r="G171" i="5" s="1"/>
  <c r="F171" i="5" a="1"/>
  <c r="F171" i="5" s="1"/>
  <c r="E171" i="5" a="1"/>
  <c r="E171" i="5" s="1"/>
  <c r="G170" i="5" a="1"/>
  <c r="G170" i="5" s="1"/>
  <c r="F170" i="5" a="1"/>
  <c r="F170" i="5" s="1"/>
  <c r="K170" i="5" s="1"/>
  <c r="L170" i="5" s="1"/>
  <c r="E170" i="5" a="1"/>
  <c r="E170" i="5" s="1"/>
  <c r="G169" i="5" a="1"/>
  <c r="G169" i="5" s="1"/>
  <c r="F169" i="5" a="1"/>
  <c r="F169" i="5" s="1"/>
  <c r="E169" i="5" a="1"/>
  <c r="E169" i="5" s="1"/>
  <c r="G168" i="5" a="1"/>
  <c r="G168" i="5" s="1"/>
  <c r="F168" i="5" a="1"/>
  <c r="F168" i="5" s="1"/>
  <c r="K168" i="5" s="1"/>
  <c r="L168" i="5" s="1"/>
  <c r="E168" i="5" a="1"/>
  <c r="E168" i="5" s="1"/>
  <c r="G167" i="5" a="1"/>
  <c r="G167" i="5" s="1"/>
  <c r="F167" i="5" a="1"/>
  <c r="F167" i="5" s="1"/>
  <c r="I167" i="5" s="1"/>
  <c r="J167" i="5" s="1"/>
  <c r="E167" i="5" a="1"/>
  <c r="E167" i="5" s="1"/>
  <c r="G166" i="5" a="1"/>
  <c r="G166" i="5" s="1"/>
  <c r="F166" i="5" a="1"/>
  <c r="F166" i="5" s="1"/>
  <c r="E166" i="5" a="1"/>
  <c r="E166" i="5" s="1"/>
  <c r="G165" i="5" a="1"/>
  <c r="G165" i="5" s="1"/>
  <c r="F165" i="5" a="1"/>
  <c r="F165" i="5" s="1"/>
  <c r="E165" i="5" a="1"/>
  <c r="E165" i="5" s="1"/>
  <c r="G164" i="5" a="1"/>
  <c r="G164" i="5" s="1"/>
  <c r="F164" i="5" a="1"/>
  <c r="F164" i="5" s="1"/>
  <c r="E164" i="5" a="1"/>
  <c r="E164" i="5" s="1"/>
  <c r="G163" i="5" a="1"/>
  <c r="G163" i="5" s="1"/>
  <c r="F163" i="5" a="1"/>
  <c r="F163" i="5" s="1"/>
  <c r="E163" i="5" a="1"/>
  <c r="E163" i="5" s="1"/>
  <c r="G162" i="5" a="1"/>
  <c r="G162" i="5" s="1"/>
  <c r="F162" i="5" a="1"/>
  <c r="F162" i="5" s="1"/>
  <c r="E162" i="5" a="1"/>
  <c r="E162" i="5" s="1"/>
  <c r="G161" i="5" a="1"/>
  <c r="G161" i="5" s="1"/>
  <c r="F161" i="5" a="1"/>
  <c r="F161" i="5" s="1"/>
  <c r="E161" i="5" a="1"/>
  <c r="E161" i="5" s="1"/>
  <c r="G160" i="5" a="1"/>
  <c r="G160" i="5" s="1"/>
  <c r="F160" i="5" a="1"/>
  <c r="F160" i="5" s="1"/>
  <c r="E160" i="5" a="1"/>
  <c r="E160" i="5" s="1"/>
  <c r="G159" i="5" a="1"/>
  <c r="G159" i="5" s="1"/>
  <c r="F159" i="5" a="1"/>
  <c r="F159" i="5" s="1"/>
  <c r="E159" i="5" a="1"/>
  <c r="E159" i="5" s="1"/>
  <c r="G158" i="5" a="1"/>
  <c r="G158" i="5" s="1"/>
  <c r="F158" i="5" a="1"/>
  <c r="F158" i="5" s="1"/>
  <c r="K158" i="5" s="1"/>
  <c r="L158" i="5" s="1"/>
  <c r="E158" i="5" a="1"/>
  <c r="E158" i="5" s="1"/>
  <c r="G157" i="5" a="1"/>
  <c r="G157" i="5" s="1"/>
  <c r="F157" i="5" a="1"/>
  <c r="F157" i="5" s="1"/>
  <c r="I157" i="5" s="1"/>
  <c r="J157" i="5" s="1"/>
  <c r="E157" i="5" a="1"/>
  <c r="E157" i="5" s="1"/>
  <c r="G156" i="5" a="1"/>
  <c r="G156" i="5" s="1"/>
  <c r="F156" i="5" a="1"/>
  <c r="F156" i="5" s="1"/>
  <c r="K156" i="5" s="1"/>
  <c r="L156" i="5" s="1"/>
  <c r="E156" i="5" a="1"/>
  <c r="E156" i="5" s="1"/>
  <c r="G155" i="5" a="1"/>
  <c r="G155" i="5" s="1"/>
  <c r="F155" i="5" a="1"/>
  <c r="F155" i="5" s="1"/>
  <c r="I155" i="5" s="1"/>
  <c r="J155" i="5" s="1"/>
  <c r="E155" i="5" a="1"/>
  <c r="E155" i="5" s="1"/>
  <c r="G154" i="5" a="1"/>
  <c r="G154" i="5" s="1"/>
  <c r="F154" i="5" a="1"/>
  <c r="F154" i="5" s="1"/>
  <c r="K154" i="5" s="1"/>
  <c r="L154" i="5" s="1"/>
  <c r="E154" i="5" a="1"/>
  <c r="E154" i="5" s="1"/>
  <c r="G153" i="5" a="1"/>
  <c r="G153" i="5" s="1"/>
  <c r="F153" i="5" a="1"/>
  <c r="F153" i="5" s="1"/>
  <c r="I153" i="5" s="1"/>
  <c r="J153" i="5" s="1"/>
  <c r="E153" i="5" a="1"/>
  <c r="E153" i="5" s="1"/>
  <c r="G152" i="5" a="1"/>
  <c r="G152" i="5" s="1"/>
  <c r="F152" i="5" a="1"/>
  <c r="F152" i="5" s="1"/>
  <c r="K152" i="5" s="1"/>
  <c r="L152" i="5" s="1"/>
  <c r="E152" i="5" a="1"/>
  <c r="E152" i="5" s="1"/>
  <c r="G151" i="5" a="1"/>
  <c r="G151" i="5" s="1"/>
  <c r="F151" i="5" a="1"/>
  <c r="F151" i="5" s="1"/>
  <c r="I151" i="5" s="1"/>
  <c r="J151" i="5" s="1"/>
  <c r="E151" i="5" a="1"/>
  <c r="E151" i="5" s="1"/>
  <c r="G150" i="5" a="1"/>
  <c r="G150" i="5" s="1"/>
  <c r="F150" i="5" a="1"/>
  <c r="F150" i="5" s="1"/>
  <c r="E150" i="5" a="1"/>
  <c r="E150" i="5" s="1"/>
  <c r="G149" i="5" a="1"/>
  <c r="G149" i="5" s="1"/>
  <c r="F149" i="5" a="1"/>
  <c r="F149" i="5" s="1"/>
  <c r="E149" i="5" a="1"/>
  <c r="E149" i="5" s="1"/>
  <c r="G148" i="5" a="1"/>
  <c r="G148" i="5" s="1"/>
  <c r="F148" i="5" a="1"/>
  <c r="F148" i="5" s="1"/>
  <c r="K148" i="5" s="1"/>
  <c r="L148" i="5" s="1"/>
  <c r="E148" i="5" a="1"/>
  <c r="E148" i="5" s="1"/>
  <c r="G147" i="5" a="1"/>
  <c r="G147" i="5" s="1"/>
  <c r="F147" i="5" a="1"/>
  <c r="F147" i="5" s="1"/>
  <c r="I147" i="5" s="1"/>
  <c r="J147" i="5" s="1"/>
  <c r="E147" i="5" a="1"/>
  <c r="E147" i="5" s="1"/>
  <c r="G146" i="5" a="1"/>
  <c r="G146" i="5" s="1"/>
  <c r="F146" i="5" a="1"/>
  <c r="F146" i="5" s="1"/>
  <c r="K146" i="5" s="1"/>
  <c r="L146" i="5" s="1"/>
  <c r="E146" i="5" a="1"/>
  <c r="E146" i="5" s="1"/>
  <c r="G145" i="5" a="1"/>
  <c r="G145" i="5" s="1"/>
  <c r="F145" i="5" a="1"/>
  <c r="F145" i="5" s="1"/>
  <c r="K145" i="5" s="1"/>
  <c r="L145" i="5" s="1"/>
  <c r="E145" i="5" a="1"/>
  <c r="E145" i="5" s="1"/>
  <c r="G144" i="5" a="1"/>
  <c r="G144" i="5" s="1"/>
  <c r="F144" i="5" a="1"/>
  <c r="F144" i="5" s="1"/>
  <c r="K144" i="5" s="1"/>
  <c r="L144" i="5" s="1"/>
  <c r="E144" i="5" a="1"/>
  <c r="E144" i="5" s="1"/>
  <c r="G143" i="5" a="1"/>
  <c r="G143" i="5" s="1"/>
  <c r="F143" i="5" a="1"/>
  <c r="F143" i="5" s="1"/>
  <c r="I143" i="5" s="1"/>
  <c r="J143" i="5" s="1"/>
  <c r="E143" i="5" a="1"/>
  <c r="E143" i="5" s="1"/>
  <c r="G142" i="5" a="1"/>
  <c r="G142" i="5" s="1"/>
  <c r="F142" i="5" a="1"/>
  <c r="F142" i="5" s="1"/>
  <c r="K142" i="5" s="1"/>
  <c r="L142" i="5" s="1"/>
  <c r="E142" i="5" a="1"/>
  <c r="E142" i="5" s="1"/>
  <c r="G141" i="5" a="1"/>
  <c r="G141" i="5" s="1"/>
  <c r="F141" i="5" a="1"/>
  <c r="F141" i="5" s="1"/>
  <c r="K141" i="5" s="1"/>
  <c r="L141" i="5" s="1"/>
  <c r="E141" i="5" a="1"/>
  <c r="E141" i="5" s="1"/>
  <c r="G140" i="5" a="1"/>
  <c r="G140" i="5" s="1"/>
  <c r="F140" i="5" a="1"/>
  <c r="F140" i="5" s="1"/>
  <c r="E140" i="5" a="1"/>
  <c r="E140" i="5" s="1"/>
  <c r="G139" i="5" a="1"/>
  <c r="G139" i="5" s="1"/>
  <c r="F139" i="5" a="1"/>
  <c r="F139" i="5" s="1"/>
  <c r="E139" i="5" a="1"/>
  <c r="E139" i="5" s="1"/>
  <c r="G138" i="5" a="1"/>
  <c r="G138" i="5" s="1"/>
  <c r="F138" i="5" a="1"/>
  <c r="F138" i="5" s="1"/>
  <c r="E138" i="5" a="1"/>
  <c r="E138" i="5" s="1"/>
  <c r="G137" i="5" a="1"/>
  <c r="G137" i="5" s="1"/>
  <c r="F137" i="5" a="1"/>
  <c r="F137" i="5" s="1"/>
  <c r="E137" i="5" a="1"/>
  <c r="E137" i="5" s="1"/>
  <c r="G136" i="5" a="1"/>
  <c r="G136" i="5" s="1"/>
  <c r="F136" i="5" a="1"/>
  <c r="F136" i="5" s="1"/>
  <c r="E136" i="5" a="1"/>
  <c r="E136" i="5" s="1"/>
  <c r="G135" i="5" a="1"/>
  <c r="G135" i="5" s="1"/>
  <c r="F135" i="5" a="1"/>
  <c r="F135" i="5" s="1"/>
  <c r="E135" i="5" a="1"/>
  <c r="E135" i="5" s="1"/>
  <c r="G134" i="5" a="1"/>
  <c r="G134" i="5" s="1"/>
  <c r="F134" i="5" a="1"/>
  <c r="F134" i="5" s="1"/>
  <c r="E134" i="5" a="1"/>
  <c r="E134" i="5" s="1"/>
  <c r="G133" i="5" a="1"/>
  <c r="G133" i="5" s="1"/>
  <c r="F133" i="5" a="1"/>
  <c r="F133" i="5" s="1"/>
  <c r="E133" i="5" a="1"/>
  <c r="E133" i="5" s="1"/>
  <c r="G132" i="5" a="1"/>
  <c r="G132" i="5" s="1"/>
  <c r="F132" i="5" a="1"/>
  <c r="F132" i="5" s="1"/>
  <c r="E132" i="5" a="1"/>
  <c r="E132" i="5" s="1"/>
  <c r="G131" i="5" a="1"/>
  <c r="G131" i="5" s="1"/>
  <c r="F131" i="5" a="1"/>
  <c r="F131" i="5" s="1"/>
  <c r="E131" i="5" a="1"/>
  <c r="E131" i="5" s="1"/>
  <c r="G130" i="5" a="1"/>
  <c r="G130" i="5" s="1"/>
  <c r="F130" i="5" a="1"/>
  <c r="F130" i="5" s="1"/>
  <c r="E130" i="5" a="1"/>
  <c r="E130" i="5" s="1"/>
  <c r="G129" i="5" a="1"/>
  <c r="G129" i="5" s="1"/>
  <c r="F129" i="5" a="1"/>
  <c r="F129" i="5" s="1"/>
  <c r="E129" i="5" a="1"/>
  <c r="E129" i="5" s="1"/>
  <c r="G128" i="5" a="1"/>
  <c r="G128" i="5" s="1"/>
  <c r="F128" i="5" a="1"/>
  <c r="F128" i="5" s="1"/>
  <c r="E128" i="5" a="1"/>
  <c r="E128" i="5" s="1"/>
  <c r="G127" i="5" a="1"/>
  <c r="G127" i="5" s="1"/>
  <c r="F127" i="5" a="1"/>
  <c r="F127" i="5" s="1"/>
  <c r="E127" i="5" a="1"/>
  <c r="E127" i="5" s="1"/>
  <c r="G126" i="5" a="1"/>
  <c r="G126" i="5" s="1"/>
  <c r="F126" i="5" a="1"/>
  <c r="F126" i="5" s="1"/>
  <c r="E126" i="5" a="1"/>
  <c r="E126" i="5" s="1"/>
  <c r="G125" i="5" a="1"/>
  <c r="G125" i="5" s="1"/>
  <c r="F125" i="5" a="1"/>
  <c r="F125" i="5" s="1"/>
  <c r="E125" i="5" a="1"/>
  <c r="E125" i="5" s="1"/>
  <c r="G124" i="5" a="1"/>
  <c r="G124" i="5" s="1"/>
  <c r="F124" i="5" a="1"/>
  <c r="F124" i="5" s="1"/>
  <c r="E124" i="5" a="1"/>
  <c r="E124" i="5" s="1"/>
  <c r="G123" i="5" a="1"/>
  <c r="G123" i="5" s="1"/>
  <c r="F123" i="5" a="1"/>
  <c r="F123" i="5" s="1"/>
  <c r="E123" i="5" a="1"/>
  <c r="E123" i="5" s="1"/>
  <c r="G122" i="5" a="1"/>
  <c r="G122" i="5" s="1"/>
  <c r="F122" i="5" a="1"/>
  <c r="F122" i="5" s="1"/>
  <c r="I122" i="5" s="1"/>
  <c r="J122" i="5" s="1"/>
  <c r="E122" i="5" a="1"/>
  <c r="E122" i="5" s="1"/>
  <c r="G121" i="5" a="1"/>
  <c r="G121" i="5" s="1"/>
  <c r="F121" i="5" a="1"/>
  <c r="F121" i="5" s="1"/>
  <c r="K121" i="5" s="1"/>
  <c r="L121" i="5" s="1"/>
  <c r="E121" i="5" a="1"/>
  <c r="E121" i="5" s="1"/>
  <c r="G120" i="5" a="1"/>
  <c r="G120" i="5" s="1"/>
  <c r="F120" i="5" a="1"/>
  <c r="F120" i="5" s="1"/>
  <c r="I120" i="5" s="1"/>
  <c r="J120" i="5" s="1"/>
  <c r="E120" i="5" a="1"/>
  <c r="E120" i="5" s="1"/>
  <c r="G119" i="5" a="1"/>
  <c r="G119" i="5" s="1"/>
  <c r="F119" i="5" a="1"/>
  <c r="F119" i="5" s="1"/>
  <c r="K119" i="5" s="1"/>
  <c r="L119" i="5" s="1"/>
  <c r="E119" i="5" a="1"/>
  <c r="E119" i="5" s="1"/>
  <c r="G118" i="5" a="1"/>
  <c r="G118" i="5" s="1"/>
  <c r="F118" i="5" a="1"/>
  <c r="F118" i="5" s="1"/>
  <c r="I118" i="5" s="1"/>
  <c r="J118" i="5" s="1"/>
  <c r="E118" i="5" a="1"/>
  <c r="E118" i="5" s="1"/>
  <c r="G117" i="5" a="1"/>
  <c r="G117" i="5" s="1"/>
  <c r="F117" i="5" a="1"/>
  <c r="F117" i="5" s="1"/>
  <c r="K117" i="5" s="1"/>
  <c r="L117" i="5" s="1"/>
  <c r="E117" i="5" a="1"/>
  <c r="E117" i="5" s="1"/>
  <c r="G116" i="5" a="1"/>
  <c r="G116" i="5" s="1"/>
  <c r="F116" i="5" a="1"/>
  <c r="F116" i="5" s="1"/>
  <c r="I116" i="5" s="1"/>
  <c r="J116" i="5" s="1"/>
  <c r="E116" i="5" a="1"/>
  <c r="E116" i="5" s="1"/>
  <c r="G115" i="5" a="1"/>
  <c r="G115" i="5" s="1"/>
  <c r="F115" i="5" a="1"/>
  <c r="F115" i="5" s="1"/>
  <c r="K115" i="5" s="1"/>
  <c r="L115" i="5" s="1"/>
  <c r="E115" i="5" a="1"/>
  <c r="E115" i="5" s="1"/>
  <c r="G114" i="5" a="1"/>
  <c r="G114" i="5" s="1"/>
  <c r="F114" i="5" a="1"/>
  <c r="F114" i="5" s="1"/>
  <c r="I114" i="5" s="1"/>
  <c r="J114" i="5" s="1"/>
  <c r="E114" i="5" a="1"/>
  <c r="E114" i="5" s="1"/>
  <c r="G113" i="5" a="1"/>
  <c r="G113" i="5" s="1"/>
  <c r="F113" i="5" a="1"/>
  <c r="F113" i="5" s="1"/>
  <c r="K113" i="5" s="1"/>
  <c r="L113" i="5" s="1"/>
  <c r="E113" i="5" a="1"/>
  <c r="E113" i="5" s="1"/>
  <c r="G112" i="5" a="1"/>
  <c r="G112" i="5" s="1"/>
  <c r="F112" i="5" a="1"/>
  <c r="F112" i="5" s="1"/>
  <c r="I112" i="5" s="1"/>
  <c r="J112" i="5" s="1"/>
  <c r="E112" i="5" a="1"/>
  <c r="E112" i="5" s="1"/>
  <c r="G111" i="5" a="1"/>
  <c r="G111" i="5" s="1"/>
  <c r="F111" i="5" a="1"/>
  <c r="F111" i="5" s="1"/>
  <c r="K111" i="5" s="1"/>
  <c r="L111" i="5" s="1"/>
  <c r="E111" i="5" a="1"/>
  <c r="E111" i="5" s="1"/>
  <c r="G110" i="5" a="1"/>
  <c r="G110" i="5" s="1"/>
  <c r="F110" i="5" a="1"/>
  <c r="F110" i="5" s="1"/>
  <c r="I110" i="5" s="1"/>
  <c r="J110" i="5" s="1"/>
  <c r="E110" i="5" a="1"/>
  <c r="E110" i="5" s="1"/>
  <c r="G109" i="5" a="1"/>
  <c r="G109" i="5" s="1"/>
  <c r="F109" i="5" a="1"/>
  <c r="F109" i="5" s="1"/>
  <c r="K109" i="5" s="1"/>
  <c r="L109" i="5" s="1"/>
  <c r="E109" i="5" a="1"/>
  <c r="E109" i="5" s="1"/>
  <c r="G108" i="5" a="1"/>
  <c r="G108" i="5" s="1"/>
  <c r="F108" i="5" a="1"/>
  <c r="F108" i="5" s="1"/>
  <c r="I108" i="5" s="1"/>
  <c r="J108" i="5" s="1"/>
  <c r="E108" i="5" a="1"/>
  <c r="E108" i="5" s="1"/>
  <c r="G107" i="5" a="1"/>
  <c r="G107" i="5" s="1"/>
  <c r="F107" i="5" a="1"/>
  <c r="F107" i="5" s="1"/>
  <c r="E107" i="5" a="1"/>
  <c r="E107" i="5" s="1"/>
  <c r="G106" i="5" a="1"/>
  <c r="G106" i="5" s="1"/>
  <c r="F106" i="5" a="1"/>
  <c r="F106" i="5" s="1"/>
  <c r="E106" i="5" a="1"/>
  <c r="E106" i="5" s="1"/>
  <c r="G105" i="5" a="1"/>
  <c r="G105" i="5" s="1"/>
  <c r="F105" i="5" a="1"/>
  <c r="F105" i="5" s="1"/>
  <c r="E105" i="5" a="1"/>
  <c r="E105" i="5" s="1"/>
  <c r="G104" i="5" a="1"/>
  <c r="G104" i="5" s="1"/>
  <c r="F104" i="5" a="1"/>
  <c r="F104" i="5" s="1"/>
  <c r="I104" i="5" s="1"/>
  <c r="J104" i="5" s="1"/>
  <c r="E104" i="5" a="1"/>
  <c r="E104" i="5" s="1"/>
  <c r="G103" i="5" a="1"/>
  <c r="G103" i="5" s="1"/>
  <c r="F103" i="5" a="1"/>
  <c r="F103" i="5" s="1"/>
  <c r="K103" i="5" s="1"/>
  <c r="L103" i="5" s="1"/>
  <c r="E103" i="5" a="1"/>
  <c r="E103" i="5" s="1"/>
  <c r="G102" i="5" a="1"/>
  <c r="G102" i="5" s="1"/>
  <c r="F102" i="5" a="1"/>
  <c r="F102" i="5" s="1"/>
  <c r="E102" i="5" a="1"/>
  <c r="E102" i="5" s="1"/>
  <c r="G101" i="5" a="1"/>
  <c r="G101" i="5" s="1"/>
  <c r="F101" i="5" a="1"/>
  <c r="F101" i="5" s="1"/>
  <c r="E101" i="5" a="1"/>
  <c r="E101" i="5" s="1"/>
  <c r="G100" i="5" a="1"/>
  <c r="G100" i="5" s="1"/>
  <c r="F100" i="5" a="1"/>
  <c r="F100" i="5" s="1"/>
  <c r="E100" i="5" a="1"/>
  <c r="E100" i="5" s="1"/>
  <c r="G99" i="5" a="1"/>
  <c r="G99" i="5" s="1"/>
  <c r="F99" i="5" a="1"/>
  <c r="F99" i="5" s="1"/>
  <c r="E99" i="5" a="1"/>
  <c r="E99" i="5" s="1"/>
  <c r="G98" i="5" a="1"/>
  <c r="G98" i="5" s="1"/>
  <c r="F98" i="5" a="1"/>
  <c r="F98" i="5" s="1"/>
  <c r="E98" i="5" a="1"/>
  <c r="E98" i="5" s="1"/>
  <c r="G97" i="5" a="1"/>
  <c r="G97" i="5" s="1"/>
  <c r="F97" i="5" a="1"/>
  <c r="F97" i="5" s="1"/>
  <c r="E97" i="5" a="1"/>
  <c r="E97" i="5" s="1"/>
  <c r="G96" i="5" a="1"/>
  <c r="G96" i="5" s="1"/>
  <c r="F96" i="5" a="1"/>
  <c r="F96" i="5" s="1"/>
  <c r="E96" i="5" a="1"/>
  <c r="E96" i="5" s="1"/>
  <c r="G95" i="5" a="1"/>
  <c r="G95" i="5" s="1"/>
  <c r="F95" i="5" a="1"/>
  <c r="F95" i="5" s="1"/>
  <c r="E95" i="5" a="1"/>
  <c r="E95" i="5" s="1"/>
  <c r="G94" i="5" a="1"/>
  <c r="G94" i="5" s="1"/>
  <c r="F94" i="5" a="1"/>
  <c r="F94" i="5" s="1"/>
  <c r="E94" i="5" a="1"/>
  <c r="E94" i="5" s="1"/>
  <c r="G93" i="5" a="1"/>
  <c r="G93" i="5" s="1"/>
  <c r="F93" i="5" a="1"/>
  <c r="F93" i="5" s="1"/>
  <c r="E93" i="5" a="1"/>
  <c r="E93" i="5" s="1"/>
  <c r="G92" i="5" a="1"/>
  <c r="G92" i="5" s="1"/>
  <c r="F92" i="5" a="1"/>
  <c r="F92" i="5" s="1"/>
  <c r="E92" i="5" a="1"/>
  <c r="E92" i="5" s="1"/>
  <c r="G91" i="5" a="1"/>
  <c r="G91" i="5" s="1"/>
  <c r="F91" i="5" a="1"/>
  <c r="F91" i="5" s="1"/>
  <c r="E91" i="5" a="1"/>
  <c r="E91" i="5" s="1"/>
  <c r="G90" i="5" a="1"/>
  <c r="G90" i="5" s="1"/>
  <c r="F90" i="5" a="1"/>
  <c r="F90" i="5" s="1"/>
  <c r="E90" i="5" a="1"/>
  <c r="E90" i="5" s="1"/>
  <c r="G89" i="5" a="1"/>
  <c r="G89" i="5" s="1"/>
  <c r="F89" i="5" a="1"/>
  <c r="F89" i="5" s="1"/>
  <c r="E89" i="5" a="1"/>
  <c r="E89" i="5" s="1"/>
  <c r="G88" i="5" a="1"/>
  <c r="G88" i="5" s="1"/>
  <c r="F88" i="5" a="1"/>
  <c r="F88" i="5" s="1"/>
  <c r="E88" i="5" a="1"/>
  <c r="E88" i="5" s="1"/>
  <c r="G87" i="5" a="1"/>
  <c r="G87" i="5" s="1"/>
  <c r="F87" i="5" a="1"/>
  <c r="F87" i="5" s="1"/>
  <c r="I87" i="5" s="1"/>
  <c r="J87" i="5" s="1"/>
  <c r="E87" i="5" a="1"/>
  <c r="E87" i="5" s="1"/>
  <c r="G86" i="5" a="1"/>
  <c r="G86" i="5" s="1"/>
  <c r="F86" i="5" a="1"/>
  <c r="F86" i="5" s="1"/>
  <c r="K86" i="5" s="1"/>
  <c r="L86" i="5" s="1"/>
  <c r="E86" i="5" a="1"/>
  <c r="E86" i="5" s="1"/>
  <c r="G85" i="5" a="1"/>
  <c r="G85" i="5" s="1"/>
  <c r="F85" i="5" a="1"/>
  <c r="F85" i="5" s="1"/>
  <c r="I85" i="5" s="1"/>
  <c r="J85" i="5" s="1"/>
  <c r="E85" i="5" a="1"/>
  <c r="E85" i="5" s="1"/>
  <c r="G84" i="5" a="1"/>
  <c r="G84" i="5" s="1"/>
  <c r="F84" i="5" a="1"/>
  <c r="F84" i="5" s="1"/>
  <c r="K84" i="5" s="1"/>
  <c r="L84" i="5" s="1"/>
  <c r="E84" i="5" a="1"/>
  <c r="E84" i="5" s="1"/>
  <c r="G83" i="5" a="1"/>
  <c r="G83" i="5" s="1"/>
  <c r="F83" i="5" a="1"/>
  <c r="F83" i="5" s="1"/>
  <c r="I83" i="5" s="1"/>
  <c r="J83" i="5" s="1"/>
  <c r="E83" i="5" a="1"/>
  <c r="E83" i="5" s="1"/>
  <c r="G82" i="5" a="1"/>
  <c r="G82" i="5" s="1"/>
  <c r="F82" i="5" a="1"/>
  <c r="F82" i="5" s="1"/>
  <c r="K82" i="5" s="1"/>
  <c r="L82" i="5" s="1"/>
  <c r="E82" i="5" a="1"/>
  <c r="E82" i="5" s="1"/>
  <c r="G81" i="5" a="1"/>
  <c r="G81" i="5" s="1"/>
  <c r="F81" i="5" a="1"/>
  <c r="F81" i="5" s="1"/>
  <c r="I81" i="5" s="1"/>
  <c r="J81" i="5" s="1"/>
  <c r="E81" i="5" a="1"/>
  <c r="E81" i="5" s="1"/>
  <c r="G80" i="5" a="1"/>
  <c r="G80" i="5" s="1"/>
  <c r="F80" i="5" a="1"/>
  <c r="F80" i="5" s="1"/>
  <c r="K80" i="5" s="1"/>
  <c r="L80" i="5" s="1"/>
  <c r="E80" i="5" a="1"/>
  <c r="E80" i="5" s="1"/>
  <c r="G79" i="5" a="1"/>
  <c r="G79" i="5" s="1"/>
  <c r="F79" i="5" a="1"/>
  <c r="F79" i="5" s="1"/>
  <c r="I79" i="5" s="1"/>
  <c r="J79" i="5" s="1"/>
  <c r="E79" i="5" a="1"/>
  <c r="E79" i="5" s="1"/>
  <c r="G78" i="5" a="1"/>
  <c r="G78" i="5" s="1"/>
  <c r="F78" i="5" a="1"/>
  <c r="F78" i="5" s="1"/>
  <c r="K78" i="5" s="1"/>
  <c r="L78" i="5" s="1"/>
  <c r="E78" i="5" a="1"/>
  <c r="E78" i="5" s="1"/>
  <c r="G77" i="5" a="1"/>
  <c r="G77" i="5" s="1"/>
  <c r="F77" i="5" a="1"/>
  <c r="F77" i="5" s="1"/>
  <c r="I77" i="5" s="1"/>
  <c r="J77" i="5" s="1"/>
  <c r="E77" i="5" a="1"/>
  <c r="E77" i="5" s="1"/>
  <c r="G76" i="5" a="1"/>
  <c r="G76" i="5" s="1"/>
  <c r="F76" i="5" a="1"/>
  <c r="F76" i="5" s="1"/>
  <c r="K76" i="5" s="1"/>
  <c r="L76" i="5" s="1"/>
  <c r="E76" i="5" a="1"/>
  <c r="E76" i="5" s="1"/>
  <c r="G75" i="5" a="1"/>
  <c r="G75" i="5" s="1"/>
  <c r="F75" i="5" a="1"/>
  <c r="F75" i="5" s="1"/>
  <c r="I75" i="5" s="1"/>
  <c r="J75" i="5" s="1"/>
  <c r="E75" i="5" a="1"/>
  <c r="E75" i="5" s="1"/>
  <c r="G74" i="5" a="1"/>
  <c r="G74" i="5" s="1"/>
  <c r="F74" i="5" a="1"/>
  <c r="F74" i="5" s="1"/>
  <c r="K74" i="5" s="1"/>
  <c r="L74" i="5" s="1"/>
  <c r="E74" i="5" a="1"/>
  <c r="E74" i="5" s="1"/>
  <c r="G73" i="5" a="1"/>
  <c r="G73" i="5" s="1"/>
  <c r="F73" i="5" a="1"/>
  <c r="F73" i="5" s="1"/>
  <c r="I73" i="5" s="1"/>
  <c r="J73" i="5" s="1"/>
  <c r="E73" i="5" a="1"/>
  <c r="E73" i="5" s="1"/>
  <c r="G72" i="5" a="1"/>
  <c r="G72" i="5" s="1"/>
  <c r="F72" i="5" a="1"/>
  <c r="F72" i="5" s="1"/>
  <c r="E72" i="5" a="1"/>
  <c r="E72" i="5" s="1"/>
  <c r="G71" i="5" a="1"/>
  <c r="G71" i="5" s="1"/>
  <c r="F71" i="5" a="1"/>
  <c r="F71" i="5" s="1"/>
  <c r="I71" i="5" s="1"/>
  <c r="J71" i="5" s="1"/>
  <c r="E71" i="5" a="1"/>
  <c r="E71" i="5" s="1"/>
  <c r="G70" i="5" a="1"/>
  <c r="G70" i="5" s="1"/>
  <c r="F70" i="5" a="1"/>
  <c r="F70" i="5" s="1"/>
  <c r="E70" i="5" a="1"/>
  <c r="E70" i="5" s="1"/>
  <c r="G69" i="5" a="1"/>
  <c r="G69" i="5" s="1"/>
  <c r="F69" i="5" a="1"/>
  <c r="F69" i="5" s="1"/>
  <c r="E69" i="5" a="1"/>
  <c r="E69" i="5" s="1"/>
  <c r="G68" i="5" a="1"/>
  <c r="G68" i="5" s="1"/>
  <c r="F68" i="5" a="1"/>
  <c r="F68" i="5" s="1"/>
  <c r="E68" i="5" a="1"/>
  <c r="E68" i="5" s="1"/>
  <c r="G67" i="5" a="1"/>
  <c r="G67" i="5" s="1"/>
  <c r="F67" i="5" a="1"/>
  <c r="F67" i="5" s="1"/>
  <c r="E67" i="5" a="1"/>
  <c r="E67" i="5" s="1"/>
  <c r="G66" i="5" a="1"/>
  <c r="G66" i="5" s="1"/>
  <c r="F66" i="5" a="1"/>
  <c r="F66" i="5" s="1"/>
  <c r="K66" i="5" s="1"/>
  <c r="L66" i="5" s="1"/>
  <c r="E66" i="5" a="1"/>
  <c r="E66" i="5" s="1"/>
  <c r="G65" i="5" a="1"/>
  <c r="G65" i="5" s="1"/>
  <c r="F65" i="5" a="1"/>
  <c r="F65" i="5" s="1"/>
  <c r="I65" i="5" s="1"/>
  <c r="J65" i="5" s="1"/>
  <c r="E65" i="5" a="1"/>
  <c r="E65" i="5" s="1"/>
  <c r="G64" i="5" a="1"/>
  <c r="G64" i="5" s="1"/>
  <c r="F64" i="5" a="1"/>
  <c r="F64" i="5" s="1"/>
  <c r="K64" i="5" s="1"/>
  <c r="L64" i="5" s="1"/>
  <c r="E64" i="5" a="1"/>
  <c r="E64" i="5" s="1"/>
  <c r="G63" i="5" a="1"/>
  <c r="G63" i="5" s="1"/>
  <c r="F63" i="5" a="1"/>
  <c r="F63" i="5" s="1"/>
  <c r="K63" i="5" s="1"/>
  <c r="L63" i="5" s="1"/>
  <c r="E63" i="5" a="1"/>
  <c r="E63" i="5" s="1"/>
  <c r="G62" i="5" a="1"/>
  <c r="G62" i="5" s="1"/>
  <c r="F62" i="5" a="1"/>
  <c r="F62" i="5" s="1"/>
  <c r="I62" i="5" s="1"/>
  <c r="J62" i="5" s="1"/>
  <c r="E62" i="5" a="1"/>
  <c r="E62" i="5" s="1"/>
  <c r="G61" i="5" a="1"/>
  <c r="G61" i="5" s="1"/>
  <c r="F61" i="5" a="1"/>
  <c r="F61" i="5" s="1"/>
  <c r="K61" i="5" s="1"/>
  <c r="L61" i="5" s="1"/>
  <c r="E61" i="5" a="1"/>
  <c r="E61" i="5" s="1"/>
  <c r="G60" i="5" a="1"/>
  <c r="G60" i="5" s="1"/>
  <c r="F60" i="5" a="1"/>
  <c r="F60" i="5" s="1"/>
  <c r="I60" i="5" s="1"/>
  <c r="J60" i="5" s="1"/>
  <c r="E60" i="5" a="1"/>
  <c r="E60" i="5" s="1"/>
  <c r="G59" i="5" a="1"/>
  <c r="G59" i="5" s="1"/>
  <c r="F59" i="5" a="1"/>
  <c r="F59" i="5" s="1"/>
  <c r="K59" i="5" s="1"/>
  <c r="L59" i="5" s="1"/>
  <c r="E59" i="5" a="1"/>
  <c r="E59" i="5" s="1"/>
  <c r="G58" i="5" a="1"/>
  <c r="G58" i="5" s="1"/>
  <c r="F58" i="5" a="1"/>
  <c r="F58" i="5" s="1"/>
  <c r="I58" i="5" s="1"/>
  <c r="J58" i="5" s="1"/>
  <c r="E58" i="5" a="1"/>
  <c r="E58" i="5" s="1"/>
  <c r="G57" i="5" a="1"/>
  <c r="G57" i="5" s="1"/>
  <c r="F57" i="5" a="1"/>
  <c r="F57" i="5" s="1"/>
  <c r="K57" i="5" s="1"/>
  <c r="L57" i="5" s="1"/>
  <c r="E57" i="5" a="1"/>
  <c r="E57" i="5" s="1"/>
  <c r="G56" i="5" a="1"/>
  <c r="G56" i="5" s="1"/>
  <c r="F56" i="5" a="1"/>
  <c r="F56" i="5" s="1"/>
  <c r="E56" i="5" a="1"/>
  <c r="E56" i="5" s="1"/>
  <c r="G55" i="5" a="1"/>
  <c r="G55" i="5" s="1"/>
  <c r="F55" i="5" a="1"/>
  <c r="F55" i="5" s="1"/>
  <c r="E55" i="5" a="1"/>
  <c r="E55" i="5" s="1"/>
  <c r="G54" i="5" a="1"/>
  <c r="G54" i="5" s="1"/>
  <c r="F54" i="5" a="1"/>
  <c r="F54" i="5" s="1"/>
  <c r="E54" i="5" a="1"/>
  <c r="E54" i="5" s="1"/>
  <c r="G53" i="5" a="1"/>
  <c r="G53" i="5" s="1"/>
  <c r="F53" i="5" a="1"/>
  <c r="F53" i="5" s="1"/>
  <c r="E53" i="5" a="1"/>
  <c r="E53" i="5" s="1"/>
  <c r="G52" i="5" a="1"/>
  <c r="G52" i="5" s="1"/>
  <c r="F52" i="5" a="1"/>
  <c r="F52" i="5" s="1"/>
  <c r="E52" i="5" a="1"/>
  <c r="E52" i="5" s="1"/>
  <c r="G51" i="5" a="1"/>
  <c r="G51" i="5" s="1"/>
  <c r="F51" i="5" a="1"/>
  <c r="F51" i="5" s="1"/>
  <c r="E51" i="5" a="1"/>
  <c r="E51" i="5" s="1"/>
  <c r="G50" i="5" a="1"/>
  <c r="G50" i="5" s="1"/>
  <c r="F50" i="5" a="1"/>
  <c r="F50" i="5" s="1"/>
  <c r="K50" i="5" s="1"/>
  <c r="L50" i="5" s="1"/>
  <c r="E50" i="5" a="1"/>
  <c r="E50" i="5" s="1"/>
  <c r="G49" i="5" a="1"/>
  <c r="G49" i="5" s="1"/>
  <c r="F49" i="5" a="1"/>
  <c r="F49" i="5" s="1"/>
  <c r="E49" i="5" a="1"/>
  <c r="E49" i="5" s="1"/>
  <c r="G48" i="5" a="1"/>
  <c r="G48" i="5" s="1"/>
  <c r="F48" i="5" a="1"/>
  <c r="F48" i="5" s="1"/>
  <c r="K48" i="5" s="1"/>
  <c r="L48" i="5" s="1"/>
  <c r="E48" i="5" a="1"/>
  <c r="E48" i="5" s="1"/>
  <c r="G47" i="5" a="1"/>
  <c r="G47" i="5" s="1"/>
  <c r="F47" i="5" a="1"/>
  <c r="F47" i="5" s="1"/>
  <c r="E47" i="5" a="1"/>
  <c r="E47" i="5" s="1"/>
  <c r="G46" i="5" a="1"/>
  <c r="G46" i="5" s="1"/>
  <c r="F46" i="5" a="1"/>
  <c r="F46" i="5" s="1"/>
  <c r="E46" i="5" a="1"/>
  <c r="E46" i="5" s="1"/>
  <c r="G45" i="5" a="1"/>
  <c r="G45" i="5" s="1"/>
  <c r="F45" i="5" a="1"/>
  <c r="F45" i="5" s="1"/>
  <c r="E45" i="5" a="1"/>
  <c r="E45" i="5" s="1"/>
  <c r="G44" i="5" a="1"/>
  <c r="G44" i="5" s="1"/>
  <c r="F44" i="5" a="1"/>
  <c r="F44" i="5" s="1"/>
  <c r="E44" i="5" a="1"/>
  <c r="E44" i="5" s="1"/>
  <c r="G43" i="5" a="1"/>
  <c r="G43" i="5" s="1"/>
  <c r="F43" i="5" a="1"/>
  <c r="F43" i="5" s="1"/>
  <c r="E43" i="5" a="1"/>
  <c r="E43" i="5" s="1"/>
  <c r="G42" i="5" a="1"/>
  <c r="G42" i="5" s="1"/>
  <c r="F42" i="5" a="1"/>
  <c r="F42" i="5" s="1"/>
  <c r="K42" i="5" s="1"/>
  <c r="L42" i="5" s="1"/>
  <c r="E42" i="5" a="1"/>
  <c r="E42" i="5" s="1"/>
  <c r="G41" i="5" a="1"/>
  <c r="G41" i="5" s="1"/>
  <c r="F41" i="5" a="1"/>
  <c r="F41" i="5" s="1"/>
  <c r="E41" i="5" a="1"/>
  <c r="E41" i="5" s="1"/>
  <c r="G40" i="5" a="1"/>
  <c r="G40" i="5" s="1"/>
  <c r="F40" i="5" a="1"/>
  <c r="F40" i="5" s="1"/>
  <c r="K40" i="5" s="1"/>
  <c r="L40" i="5" s="1"/>
  <c r="E40" i="5" a="1"/>
  <c r="E40" i="5" s="1"/>
  <c r="G39" i="5" a="1"/>
  <c r="G39" i="5" s="1"/>
  <c r="F39" i="5" a="1"/>
  <c r="F39" i="5" s="1"/>
  <c r="E39" i="5" a="1"/>
  <c r="E39" i="5" s="1"/>
  <c r="G38" i="5" a="1"/>
  <c r="G38" i="5" s="1"/>
  <c r="F38" i="5" a="1"/>
  <c r="F38" i="5" s="1"/>
  <c r="K38" i="5" s="1"/>
  <c r="L38" i="5" s="1"/>
  <c r="E38" i="5" a="1"/>
  <c r="E38" i="5" s="1"/>
  <c r="G37" i="5" a="1"/>
  <c r="G37" i="5" s="1"/>
  <c r="F37" i="5" a="1"/>
  <c r="F37" i="5" s="1"/>
  <c r="E37" i="5" a="1"/>
  <c r="E37" i="5" s="1"/>
  <c r="G36" i="5" a="1"/>
  <c r="G36" i="5" s="1"/>
  <c r="F36" i="5" a="1"/>
  <c r="F36" i="5" s="1"/>
  <c r="I36" i="5" s="1"/>
  <c r="J36" i="5" s="1"/>
  <c r="E36" i="5" a="1"/>
  <c r="E36" i="5" s="1"/>
  <c r="G35" i="5" a="1"/>
  <c r="G35" i="5" s="1"/>
  <c r="F35" i="5" a="1"/>
  <c r="F35" i="5" s="1"/>
  <c r="E35" i="5" a="1"/>
  <c r="E35" i="5" s="1"/>
  <c r="G34" i="5" a="1"/>
  <c r="G34" i="5" s="1"/>
  <c r="F34" i="5" a="1"/>
  <c r="F34" i="5" s="1"/>
  <c r="E34" i="5" a="1"/>
  <c r="E34" i="5" s="1"/>
  <c r="G33" i="5" a="1"/>
  <c r="G33" i="5" s="1"/>
  <c r="F33" i="5" a="1"/>
  <c r="F33" i="5" s="1"/>
  <c r="E33" i="5" a="1"/>
  <c r="E33" i="5" s="1"/>
  <c r="G32" i="5" a="1"/>
  <c r="G32" i="5" s="1"/>
  <c r="F32" i="5" a="1"/>
  <c r="F32" i="5" s="1"/>
  <c r="E32" i="5" a="1"/>
  <c r="E32" i="5" s="1"/>
  <c r="G31" i="5" a="1"/>
  <c r="G31" i="5" s="1"/>
  <c r="F31" i="5" a="1"/>
  <c r="F31" i="5" s="1"/>
  <c r="E31" i="5" a="1"/>
  <c r="E31" i="5" s="1"/>
  <c r="G30" i="5" a="1"/>
  <c r="G30" i="5" s="1"/>
  <c r="F30" i="5" a="1"/>
  <c r="F30" i="5" s="1"/>
  <c r="E30" i="5" a="1"/>
  <c r="E30" i="5" s="1"/>
  <c r="G29" i="5" a="1"/>
  <c r="G29" i="5" s="1"/>
  <c r="F29" i="5" a="1"/>
  <c r="F29" i="5" s="1"/>
  <c r="K29" i="5" s="1"/>
  <c r="L29" i="5" s="1"/>
  <c r="E29" i="5" a="1"/>
  <c r="E29" i="5" s="1"/>
  <c r="G28" i="5" a="1"/>
  <c r="G28" i="5" s="1"/>
  <c r="F28" i="5" a="1"/>
  <c r="F28" i="5" s="1"/>
  <c r="I28" i="5" s="1"/>
  <c r="J28" i="5" s="1"/>
  <c r="E28" i="5" a="1"/>
  <c r="E28" i="5" s="1"/>
  <c r="G27" i="5" a="1"/>
  <c r="G27" i="5" s="1"/>
  <c r="F27" i="5" a="1"/>
  <c r="F27" i="5" s="1"/>
  <c r="K27" i="5" s="1"/>
  <c r="L27" i="5" s="1"/>
  <c r="E27" i="5" a="1"/>
  <c r="E27" i="5" s="1"/>
  <c r="G26" i="5" a="1"/>
  <c r="G26" i="5" s="1"/>
  <c r="F26" i="5" a="1"/>
  <c r="F26" i="5" s="1"/>
  <c r="I26" i="5" s="1"/>
  <c r="J26" i="5" s="1"/>
  <c r="E26" i="5" a="1"/>
  <c r="E26" i="5" s="1"/>
  <c r="G25" i="5" a="1"/>
  <c r="G25" i="5" s="1"/>
  <c r="F25" i="5" a="1"/>
  <c r="F25" i="5" s="1"/>
  <c r="K25" i="5" s="1"/>
  <c r="L25" i="5" s="1"/>
  <c r="E25" i="5" a="1"/>
  <c r="E25" i="5" s="1"/>
  <c r="G24" i="5" a="1"/>
  <c r="G24" i="5" s="1"/>
  <c r="F24" i="5" a="1"/>
  <c r="F24" i="5" s="1"/>
  <c r="I24" i="5" s="1"/>
  <c r="J24" i="5" s="1"/>
  <c r="E24" i="5" a="1"/>
  <c r="E24" i="5" s="1"/>
  <c r="G23" i="5" a="1"/>
  <c r="G23" i="5" s="1"/>
  <c r="F23" i="5" a="1"/>
  <c r="F23" i="5" s="1"/>
  <c r="K23" i="5" s="1"/>
  <c r="L23" i="5" s="1"/>
  <c r="E23" i="5" a="1"/>
  <c r="E23" i="5" s="1"/>
  <c r="G22" i="5" a="1"/>
  <c r="G22" i="5" s="1"/>
  <c r="F22" i="5" a="1"/>
  <c r="F22" i="5" s="1"/>
  <c r="E22" i="5" a="1"/>
  <c r="E22" i="5" s="1"/>
  <c r="G21" i="5" a="1"/>
  <c r="G21" i="5" s="1"/>
  <c r="F21" i="5" a="1"/>
  <c r="F21" i="5" s="1"/>
  <c r="K21" i="5" s="1"/>
  <c r="L21" i="5" s="1"/>
  <c r="E21" i="5" a="1"/>
  <c r="E21" i="5" s="1"/>
  <c r="G20" i="5" a="1"/>
  <c r="G20" i="5" s="1"/>
  <c r="F20" i="5" a="1"/>
  <c r="F20" i="5" s="1"/>
  <c r="E20" i="5" a="1"/>
  <c r="E20" i="5" s="1"/>
  <c r="G19" i="5" a="1"/>
  <c r="G19" i="5" s="1"/>
  <c r="F19" i="5" a="1"/>
  <c r="F19" i="5" s="1"/>
  <c r="E19" i="5" a="1"/>
  <c r="E19" i="5" s="1"/>
  <c r="G18" i="5" a="1"/>
  <c r="G18" i="5" s="1"/>
  <c r="F18" i="5" a="1"/>
  <c r="F18" i="5" s="1"/>
  <c r="E18" i="5" a="1"/>
  <c r="E18" i="5" s="1"/>
  <c r="G17" i="5" a="1"/>
  <c r="G17" i="5" s="1"/>
  <c r="F17" i="5" a="1"/>
  <c r="F17" i="5" s="1"/>
  <c r="E17" i="5" a="1"/>
  <c r="E17" i="5" s="1"/>
  <c r="G16" i="5" a="1"/>
  <c r="G16" i="5" s="1"/>
  <c r="F16" i="5" a="1"/>
  <c r="F16" i="5" s="1"/>
  <c r="E16" i="5" a="1"/>
  <c r="E16" i="5" s="1"/>
  <c r="G15" i="5" a="1"/>
  <c r="G15" i="5" s="1"/>
  <c r="F15" i="5" a="1"/>
  <c r="F15" i="5" s="1"/>
  <c r="E15" i="5" a="1"/>
  <c r="E15" i="5" s="1"/>
  <c r="G14" i="5" a="1"/>
  <c r="G14" i="5" s="1"/>
  <c r="F14" i="5" a="1"/>
  <c r="F14" i="5" s="1"/>
  <c r="E14" i="5" a="1"/>
  <c r="E14" i="5" s="1"/>
  <c r="G13" i="5" a="1"/>
  <c r="G13" i="5" s="1"/>
  <c r="F13" i="5" a="1"/>
  <c r="F13" i="5" s="1"/>
  <c r="I13" i="5" s="1"/>
  <c r="J13" i="5" s="1"/>
  <c r="E13" i="5" a="1"/>
  <c r="E13" i="5" s="1"/>
  <c r="G12" i="5" a="1"/>
  <c r="G12" i="5" s="1"/>
  <c r="F12" i="5" a="1"/>
  <c r="F12" i="5" s="1"/>
  <c r="E12" i="5" a="1"/>
  <c r="E12" i="5" s="1"/>
  <c r="G11" i="5" a="1"/>
  <c r="G11" i="5" s="1"/>
  <c r="F11" i="5" a="1"/>
  <c r="F11" i="5" s="1"/>
  <c r="E11" i="5" a="1"/>
  <c r="E11" i="5" s="1"/>
  <c r="G10" i="5" a="1"/>
  <c r="G10" i="5" s="1"/>
  <c r="F10" i="5" a="1"/>
  <c r="F10" i="5" s="1"/>
  <c r="K10" i="5" s="1"/>
  <c r="L10" i="5" s="1"/>
  <c r="E10" i="5" a="1"/>
  <c r="E10" i="5" s="1"/>
  <c r="G9" i="5" a="1"/>
  <c r="G9" i="5" s="1"/>
  <c r="F9" i="5" a="1"/>
  <c r="F9" i="5" s="1"/>
  <c r="I9" i="5" s="1"/>
  <c r="J9" i="5" s="1"/>
  <c r="E9" i="5" a="1"/>
  <c r="E9" i="5" s="1"/>
  <c r="G8" i="5" a="1"/>
  <c r="G8" i="5" s="1"/>
  <c r="F8" i="5" a="1"/>
  <c r="F8" i="5" s="1"/>
  <c r="I8" i="5" s="1"/>
  <c r="J8" i="5" s="1"/>
  <c r="E8" i="5" a="1"/>
  <c r="E8" i="5" s="1"/>
  <c r="G7" i="5" a="1"/>
  <c r="G7" i="5" s="1"/>
  <c r="F7" i="5" a="1"/>
  <c r="F7" i="5" s="1"/>
  <c r="E7" i="5" a="1"/>
  <c r="E7" i="5" s="1"/>
  <c r="G6" i="5" a="1"/>
  <c r="G6" i="5" s="1"/>
  <c r="F6" i="5" a="1"/>
  <c r="F6" i="5" s="1"/>
  <c r="E6" i="5" a="1"/>
  <c r="E6" i="5" s="1"/>
  <c r="G5" i="5" a="1"/>
  <c r="G5" i="5" s="1"/>
  <c r="F5" i="5" a="1"/>
  <c r="F5" i="5" s="1"/>
  <c r="K5" i="5" s="1"/>
  <c r="L5" i="5" s="1"/>
  <c r="E5" i="5" a="1"/>
  <c r="E5" i="5" s="1"/>
  <c r="G4" i="5" a="1"/>
  <c r="G4" i="5" s="1"/>
  <c r="F4" i="5" a="1"/>
  <c r="F4" i="5" s="1"/>
  <c r="E4" i="5" a="1"/>
  <c r="E4" i="5" s="1"/>
  <c r="G3" i="5" a="1"/>
  <c r="G3" i="5" s="1"/>
  <c r="F3" i="5" a="1"/>
  <c r="F3" i="5" s="1"/>
  <c r="E3" i="5" a="1"/>
  <c r="E3" i="5" s="1"/>
  <c r="B213" i="2"/>
  <c r="B212" i="2"/>
  <c r="B197" i="2"/>
  <c r="B196" i="2"/>
  <c r="B195" i="2"/>
  <c r="B193" i="2"/>
  <c r="B192" i="2"/>
  <c r="B191" i="2"/>
  <c r="B189" i="2"/>
  <c r="B187" i="2"/>
  <c r="B186" i="2"/>
  <c r="B184" i="2"/>
  <c r="B183" i="2"/>
  <c r="B180" i="2"/>
  <c r="B177" i="2"/>
  <c r="B171" i="2"/>
  <c r="B169" i="2"/>
  <c r="B167" i="2"/>
  <c r="B166" i="2"/>
  <c r="B165" i="2"/>
  <c r="B160" i="2"/>
  <c r="B159" i="2"/>
  <c r="B158" i="2"/>
  <c r="B157" i="2"/>
  <c r="B156" i="2"/>
  <c r="B154" i="2"/>
  <c r="B153" i="2"/>
  <c r="B152" i="2"/>
  <c r="B150" i="2"/>
  <c r="B148" i="2"/>
  <c r="B147" i="2"/>
  <c r="B146" i="2"/>
  <c r="B144" i="2"/>
  <c r="B142" i="2"/>
  <c r="B141" i="2"/>
  <c r="B139" i="2"/>
  <c r="B138" i="2"/>
  <c r="B137" i="2"/>
  <c r="B136" i="2"/>
  <c r="B135" i="2"/>
  <c r="B134" i="2"/>
  <c r="B132" i="2"/>
  <c r="B130" i="2"/>
  <c r="B126" i="2"/>
  <c r="B124" i="2"/>
  <c r="B123" i="2"/>
  <c r="B122" i="2"/>
  <c r="B121" i="2"/>
  <c r="B118" i="2"/>
  <c r="B116" i="2"/>
  <c r="B112" i="2"/>
  <c r="B111" i="2"/>
  <c r="B110" i="2"/>
  <c r="B109" i="2"/>
  <c r="B108" i="2"/>
  <c r="B107" i="2"/>
  <c r="B105" i="2"/>
  <c r="B104" i="2"/>
  <c r="B103" i="2"/>
  <c r="B101" i="2"/>
  <c r="B100" i="2"/>
  <c r="B99" i="2"/>
  <c r="B98" i="2"/>
  <c r="B97" i="2"/>
  <c r="B96" i="2"/>
  <c r="B95" i="2"/>
  <c r="B93" i="2"/>
  <c r="B91" i="2"/>
  <c r="B89" i="2"/>
  <c r="B88" i="2"/>
  <c r="B86" i="2"/>
  <c r="B85" i="2"/>
  <c r="L80" i="2"/>
  <c r="I76" i="2"/>
  <c r="B75" i="2"/>
  <c r="B73" i="2"/>
  <c r="B71" i="2"/>
  <c r="B70" i="2"/>
  <c r="B69" i="2"/>
  <c r="B68" i="2"/>
  <c r="B66" i="2"/>
  <c r="B65" i="2"/>
  <c r="B64" i="2"/>
  <c r="D29" i="2" l="1"/>
  <c r="D27" i="2"/>
  <c r="B214" i="2"/>
  <c r="L40" i="2"/>
  <c r="L41" i="2"/>
  <c r="B127" i="2"/>
  <c r="B174" i="2"/>
  <c r="B162" i="2"/>
  <c r="B199" i="2"/>
  <c r="I176" i="5"/>
  <c r="J176" i="5" s="1"/>
  <c r="I184" i="5"/>
  <c r="J184" i="5" s="1"/>
  <c r="I200" i="5"/>
  <c r="J200" i="5" s="1"/>
  <c r="I142" i="5"/>
  <c r="J142" i="5" s="1"/>
  <c r="I192" i="5"/>
  <c r="J192" i="5" s="1"/>
  <c r="I57" i="5"/>
  <c r="J57" i="5" s="1"/>
  <c r="K171" i="5"/>
  <c r="L171" i="5" s="1"/>
  <c r="I171" i="5"/>
  <c r="J171" i="5" s="1"/>
  <c r="I12" i="5"/>
  <c r="J12" i="5" s="1"/>
  <c r="K12" i="5"/>
  <c r="L12" i="5" s="1"/>
  <c r="K187" i="5"/>
  <c r="L187" i="5" s="1"/>
  <c r="I187" i="5"/>
  <c r="J187" i="5" s="1"/>
  <c r="I34" i="5"/>
  <c r="J34" i="5" s="1"/>
  <c r="K34" i="5"/>
  <c r="L34" i="5" s="1"/>
  <c r="K179" i="5"/>
  <c r="L179" i="5" s="1"/>
  <c r="I179" i="5"/>
  <c r="J179" i="5" s="1"/>
  <c r="K195" i="5"/>
  <c r="L195" i="5" s="1"/>
  <c r="I195" i="5"/>
  <c r="J195" i="5" s="1"/>
  <c r="K9" i="5"/>
  <c r="L9" i="5" s="1"/>
  <c r="K36" i="5"/>
  <c r="L36" i="5" s="1"/>
  <c r="I63" i="5"/>
  <c r="J63" i="5" s="1"/>
  <c r="I145" i="5"/>
  <c r="J145" i="5" s="1"/>
  <c r="I172" i="5"/>
  <c r="J172" i="5" s="1"/>
  <c r="I180" i="5"/>
  <c r="J180" i="5" s="1"/>
  <c r="I188" i="5"/>
  <c r="J188" i="5" s="1"/>
  <c r="I196" i="5"/>
  <c r="J196" i="5" s="1"/>
  <c r="K24" i="5"/>
  <c r="L24" i="5" s="1"/>
  <c r="K60" i="5"/>
  <c r="L60" i="5" s="1"/>
  <c r="I61" i="5"/>
  <c r="J61" i="5" s="1"/>
  <c r="I141" i="5"/>
  <c r="J141" i="5" s="1"/>
  <c r="I146" i="5"/>
  <c r="J146" i="5" s="1"/>
  <c r="K6" i="5"/>
  <c r="L6" i="5" s="1"/>
  <c r="I6" i="5"/>
  <c r="J6" i="5" s="1"/>
  <c r="K7" i="5"/>
  <c r="L7" i="5" s="1"/>
  <c r="I7" i="5"/>
  <c r="J7" i="5" s="1"/>
  <c r="K11" i="5"/>
  <c r="L11" i="5" s="1"/>
  <c r="I11" i="5"/>
  <c r="J11" i="5" s="1"/>
  <c r="K4" i="5"/>
  <c r="L4" i="5" s="1"/>
  <c r="I4" i="5"/>
  <c r="J4" i="5" s="1"/>
  <c r="I3" i="5"/>
  <c r="J3" i="5" s="1"/>
  <c r="K3" i="5"/>
  <c r="L3" i="5" s="1"/>
  <c r="I10" i="5"/>
  <c r="J10" i="5" s="1"/>
  <c r="I16" i="5"/>
  <c r="J16" i="5" s="1"/>
  <c r="K16" i="5"/>
  <c r="L16" i="5" s="1"/>
  <c r="I18" i="5"/>
  <c r="J18" i="5" s="1"/>
  <c r="K18" i="5"/>
  <c r="L18" i="5" s="1"/>
  <c r="I33" i="5"/>
  <c r="J33" i="5" s="1"/>
  <c r="K33" i="5"/>
  <c r="L33" i="5" s="1"/>
  <c r="I37" i="5"/>
  <c r="J37" i="5" s="1"/>
  <c r="K37" i="5"/>
  <c r="L37" i="5" s="1"/>
  <c r="I45" i="5"/>
  <c r="J45" i="5" s="1"/>
  <c r="K45" i="5"/>
  <c r="L45" i="5" s="1"/>
  <c r="I51" i="5"/>
  <c r="J51" i="5" s="1"/>
  <c r="K51" i="5"/>
  <c r="L51" i="5" s="1"/>
  <c r="I5" i="5"/>
  <c r="J5" i="5" s="1"/>
  <c r="K13" i="5"/>
  <c r="L13" i="5" s="1"/>
  <c r="I14" i="5"/>
  <c r="J14" i="5" s="1"/>
  <c r="K14" i="5"/>
  <c r="L14" i="5" s="1"/>
  <c r="K17" i="5"/>
  <c r="L17" i="5" s="1"/>
  <c r="I17" i="5"/>
  <c r="J17" i="5" s="1"/>
  <c r="K32" i="5"/>
  <c r="L32" i="5" s="1"/>
  <c r="I32" i="5"/>
  <c r="J32" i="5" s="1"/>
  <c r="I39" i="5"/>
  <c r="J39" i="5" s="1"/>
  <c r="K39" i="5"/>
  <c r="L39" i="5" s="1"/>
  <c r="K44" i="5"/>
  <c r="L44" i="5" s="1"/>
  <c r="I44" i="5"/>
  <c r="J44" i="5" s="1"/>
  <c r="I20" i="5"/>
  <c r="J20" i="5" s="1"/>
  <c r="K20" i="5"/>
  <c r="L20" i="5" s="1"/>
  <c r="I31" i="5"/>
  <c r="J31" i="5" s="1"/>
  <c r="K31" i="5"/>
  <c r="L31" i="5" s="1"/>
  <c r="I35" i="5"/>
  <c r="J35" i="5" s="1"/>
  <c r="K35" i="5"/>
  <c r="L35" i="5" s="1"/>
  <c r="I41" i="5"/>
  <c r="J41" i="5" s="1"/>
  <c r="K41" i="5"/>
  <c r="L41" i="5" s="1"/>
  <c r="I43" i="5"/>
  <c r="J43" i="5" s="1"/>
  <c r="K43" i="5"/>
  <c r="L43" i="5" s="1"/>
  <c r="I47" i="5"/>
  <c r="J47" i="5" s="1"/>
  <c r="K47" i="5"/>
  <c r="L47" i="5" s="1"/>
  <c r="K8" i="5"/>
  <c r="L8" i="5" s="1"/>
  <c r="K15" i="5"/>
  <c r="L15" i="5" s="1"/>
  <c r="I15" i="5"/>
  <c r="J15" i="5" s="1"/>
  <c r="K19" i="5"/>
  <c r="L19" i="5" s="1"/>
  <c r="I19" i="5"/>
  <c r="J19" i="5" s="1"/>
  <c r="I22" i="5"/>
  <c r="J22" i="5" s="1"/>
  <c r="K22" i="5"/>
  <c r="L22" i="5" s="1"/>
  <c r="K30" i="5"/>
  <c r="L30" i="5" s="1"/>
  <c r="I30" i="5"/>
  <c r="J30" i="5" s="1"/>
  <c r="K46" i="5"/>
  <c r="L46" i="5" s="1"/>
  <c r="I46" i="5"/>
  <c r="J46" i="5" s="1"/>
  <c r="I49" i="5"/>
  <c r="J49" i="5" s="1"/>
  <c r="K49" i="5"/>
  <c r="L49" i="5" s="1"/>
  <c r="I38" i="5"/>
  <c r="J38" i="5" s="1"/>
  <c r="I40" i="5"/>
  <c r="J40" i="5" s="1"/>
  <c r="I42" i="5"/>
  <c r="J42" i="5" s="1"/>
  <c r="K58" i="5"/>
  <c r="L58" i="5" s="1"/>
  <c r="I59" i="5"/>
  <c r="J59" i="5" s="1"/>
  <c r="K62" i="5"/>
  <c r="L62" i="5" s="1"/>
  <c r="I67" i="5"/>
  <c r="J67" i="5" s="1"/>
  <c r="K67" i="5"/>
  <c r="L67" i="5" s="1"/>
  <c r="I90" i="5"/>
  <c r="J90" i="5" s="1"/>
  <c r="K90" i="5"/>
  <c r="L90" i="5" s="1"/>
  <c r="I94" i="5"/>
  <c r="J94" i="5" s="1"/>
  <c r="K94" i="5"/>
  <c r="L94" i="5" s="1"/>
  <c r="I98" i="5"/>
  <c r="J98" i="5" s="1"/>
  <c r="K98" i="5"/>
  <c r="L98" i="5" s="1"/>
  <c r="I102" i="5"/>
  <c r="J102" i="5" s="1"/>
  <c r="K102" i="5"/>
  <c r="L102" i="5" s="1"/>
  <c r="K126" i="5"/>
  <c r="L126" i="5" s="1"/>
  <c r="I126" i="5"/>
  <c r="J126" i="5" s="1"/>
  <c r="K130" i="5"/>
  <c r="L130" i="5" s="1"/>
  <c r="I130" i="5"/>
  <c r="J130" i="5" s="1"/>
  <c r="K134" i="5"/>
  <c r="L134" i="5" s="1"/>
  <c r="I134" i="5"/>
  <c r="J134" i="5" s="1"/>
  <c r="I138" i="5"/>
  <c r="J138" i="5" s="1"/>
  <c r="K138" i="5"/>
  <c r="L138" i="5" s="1"/>
  <c r="I21" i="5"/>
  <c r="J21" i="5" s="1"/>
  <c r="I23" i="5"/>
  <c r="J23" i="5" s="1"/>
  <c r="I25" i="5"/>
  <c r="J25" i="5" s="1"/>
  <c r="K26" i="5"/>
  <c r="L26" i="5" s="1"/>
  <c r="I27" i="5"/>
  <c r="J27" i="5" s="1"/>
  <c r="K28" i="5"/>
  <c r="L28" i="5" s="1"/>
  <c r="I29" i="5"/>
  <c r="J29" i="5" s="1"/>
  <c r="I48" i="5"/>
  <c r="J48" i="5" s="1"/>
  <c r="I50" i="5"/>
  <c r="J50" i="5" s="1"/>
  <c r="I64" i="5"/>
  <c r="J64" i="5" s="1"/>
  <c r="K70" i="5"/>
  <c r="L70" i="5" s="1"/>
  <c r="I70" i="5"/>
  <c r="J70" i="5" s="1"/>
  <c r="K89" i="5"/>
  <c r="L89" i="5" s="1"/>
  <c r="I89" i="5"/>
  <c r="J89" i="5" s="1"/>
  <c r="K93" i="5"/>
  <c r="L93" i="5" s="1"/>
  <c r="I93" i="5"/>
  <c r="J93" i="5" s="1"/>
  <c r="K97" i="5"/>
  <c r="L97" i="5" s="1"/>
  <c r="I97" i="5"/>
  <c r="J97" i="5" s="1"/>
  <c r="K101" i="5"/>
  <c r="L101" i="5" s="1"/>
  <c r="I101" i="5"/>
  <c r="J101" i="5" s="1"/>
  <c r="I106" i="5"/>
  <c r="J106" i="5" s="1"/>
  <c r="K106" i="5"/>
  <c r="L106" i="5" s="1"/>
  <c r="K107" i="5"/>
  <c r="L107" i="5" s="1"/>
  <c r="I107" i="5"/>
  <c r="J107" i="5" s="1"/>
  <c r="I125" i="5"/>
  <c r="J125" i="5" s="1"/>
  <c r="K125" i="5"/>
  <c r="L125" i="5" s="1"/>
  <c r="I129" i="5"/>
  <c r="J129" i="5" s="1"/>
  <c r="K129" i="5"/>
  <c r="L129" i="5" s="1"/>
  <c r="I133" i="5"/>
  <c r="J133" i="5" s="1"/>
  <c r="K133" i="5"/>
  <c r="L133" i="5" s="1"/>
  <c r="I137" i="5"/>
  <c r="J137" i="5" s="1"/>
  <c r="K137" i="5"/>
  <c r="L137" i="5" s="1"/>
  <c r="I52" i="5"/>
  <c r="J52" i="5" s="1"/>
  <c r="K52" i="5"/>
  <c r="L52" i="5" s="1"/>
  <c r="K53" i="5"/>
  <c r="L53" i="5" s="1"/>
  <c r="I53" i="5"/>
  <c r="J53" i="5" s="1"/>
  <c r="I54" i="5"/>
  <c r="J54" i="5" s="1"/>
  <c r="K54" i="5"/>
  <c r="L54" i="5" s="1"/>
  <c r="K55" i="5"/>
  <c r="L55" i="5" s="1"/>
  <c r="I55" i="5"/>
  <c r="J55" i="5" s="1"/>
  <c r="I56" i="5"/>
  <c r="J56" i="5" s="1"/>
  <c r="K56" i="5"/>
  <c r="L56" i="5" s="1"/>
  <c r="K65" i="5"/>
  <c r="L65" i="5" s="1"/>
  <c r="I66" i="5"/>
  <c r="J66" i="5" s="1"/>
  <c r="I69" i="5"/>
  <c r="J69" i="5" s="1"/>
  <c r="K69" i="5"/>
  <c r="L69" i="5" s="1"/>
  <c r="K72" i="5"/>
  <c r="L72" i="5" s="1"/>
  <c r="I72" i="5"/>
  <c r="J72" i="5" s="1"/>
  <c r="I88" i="5"/>
  <c r="J88" i="5" s="1"/>
  <c r="K88" i="5"/>
  <c r="L88" i="5" s="1"/>
  <c r="I92" i="5"/>
  <c r="J92" i="5" s="1"/>
  <c r="K92" i="5"/>
  <c r="L92" i="5" s="1"/>
  <c r="I96" i="5"/>
  <c r="J96" i="5" s="1"/>
  <c r="K96" i="5"/>
  <c r="L96" i="5" s="1"/>
  <c r="I100" i="5"/>
  <c r="J100" i="5" s="1"/>
  <c r="K100" i="5"/>
  <c r="L100" i="5" s="1"/>
  <c r="K105" i="5"/>
  <c r="L105" i="5" s="1"/>
  <c r="I105" i="5"/>
  <c r="J105" i="5" s="1"/>
  <c r="K124" i="5"/>
  <c r="L124" i="5" s="1"/>
  <c r="I124" i="5"/>
  <c r="J124" i="5" s="1"/>
  <c r="K128" i="5"/>
  <c r="L128" i="5" s="1"/>
  <c r="I128" i="5"/>
  <c r="J128" i="5" s="1"/>
  <c r="K132" i="5"/>
  <c r="L132" i="5" s="1"/>
  <c r="I132" i="5"/>
  <c r="J132" i="5" s="1"/>
  <c r="K136" i="5"/>
  <c r="L136" i="5" s="1"/>
  <c r="I136" i="5"/>
  <c r="J136" i="5" s="1"/>
  <c r="K68" i="5"/>
  <c r="L68" i="5" s="1"/>
  <c r="I68" i="5"/>
  <c r="J68" i="5" s="1"/>
  <c r="K91" i="5"/>
  <c r="L91" i="5" s="1"/>
  <c r="I91" i="5"/>
  <c r="J91" i="5" s="1"/>
  <c r="K95" i="5"/>
  <c r="L95" i="5" s="1"/>
  <c r="I95" i="5"/>
  <c r="J95" i="5" s="1"/>
  <c r="K99" i="5"/>
  <c r="L99" i="5" s="1"/>
  <c r="I99" i="5"/>
  <c r="J99" i="5" s="1"/>
  <c r="I123" i="5"/>
  <c r="J123" i="5" s="1"/>
  <c r="K123" i="5"/>
  <c r="L123" i="5" s="1"/>
  <c r="I127" i="5"/>
  <c r="J127" i="5" s="1"/>
  <c r="K127" i="5"/>
  <c r="L127" i="5" s="1"/>
  <c r="I131" i="5"/>
  <c r="J131" i="5" s="1"/>
  <c r="K131" i="5"/>
  <c r="L131" i="5" s="1"/>
  <c r="I135" i="5"/>
  <c r="J135" i="5" s="1"/>
  <c r="K135" i="5"/>
  <c r="L135" i="5" s="1"/>
  <c r="K71" i="5"/>
  <c r="L71" i="5" s="1"/>
  <c r="I103" i="5"/>
  <c r="J103" i="5" s="1"/>
  <c r="K104" i="5"/>
  <c r="L104" i="5" s="1"/>
  <c r="K143" i="5"/>
  <c r="L143" i="5" s="1"/>
  <c r="I144" i="5"/>
  <c r="J144" i="5" s="1"/>
  <c r="K147" i="5"/>
  <c r="L147" i="5" s="1"/>
  <c r="I148" i="5"/>
  <c r="J148" i="5" s="1"/>
  <c r="K162" i="5"/>
  <c r="L162" i="5" s="1"/>
  <c r="I162" i="5"/>
  <c r="J162" i="5" s="1"/>
  <c r="K166" i="5"/>
  <c r="L166" i="5" s="1"/>
  <c r="I166" i="5"/>
  <c r="J166" i="5" s="1"/>
  <c r="K73" i="5"/>
  <c r="L73" i="5" s="1"/>
  <c r="I74" i="5"/>
  <c r="J74" i="5" s="1"/>
  <c r="K75" i="5"/>
  <c r="L75" i="5" s="1"/>
  <c r="I76" i="5"/>
  <c r="J76" i="5" s="1"/>
  <c r="K77" i="5"/>
  <c r="L77" i="5" s="1"/>
  <c r="I78" i="5"/>
  <c r="J78" i="5" s="1"/>
  <c r="K79" i="5"/>
  <c r="L79" i="5" s="1"/>
  <c r="I80" i="5"/>
  <c r="J80" i="5" s="1"/>
  <c r="K81" i="5"/>
  <c r="L81" i="5" s="1"/>
  <c r="I82" i="5"/>
  <c r="J82" i="5" s="1"/>
  <c r="K83" i="5"/>
  <c r="L83" i="5" s="1"/>
  <c r="I84" i="5"/>
  <c r="J84" i="5" s="1"/>
  <c r="K85" i="5"/>
  <c r="L85" i="5" s="1"/>
  <c r="I86" i="5"/>
  <c r="J86" i="5" s="1"/>
  <c r="K87" i="5"/>
  <c r="L87" i="5" s="1"/>
  <c r="K108" i="5"/>
  <c r="L108" i="5" s="1"/>
  <c r="I109" i="5"/>
  <c r="J109" i="5" s="1"/>
  <c r="K110" i="5"/>
  <c r="L110" i="5" s="1"/>
  <c r="I111" i="5"/>
  <c r="J111" i="5" s="1"/>
  <c r="K112" i="5"/>
  <c r="L112" i="5" s="1"/>
  <c r="I113" i="5"/>
  <c r="J113" i="5" s="1"/>
  <c r="K114" i="5"/>
  <c r="L114" i="5" s="1"/>
  <c r="I115" i="5"/>
  <c r="J115" i="5" s="1"/>
  <c r="K116" i="5"/>
  <c r="L116" i="5" s="1"/>
  <c r="I117" i="5"/>
  <c r="J117" i="5" s="1"/>
  <c r="K118" i="5"/>
  <c r="L118" i="5" s="1"/>
  <c r="I119" i="5"/>
  <c r="J119" i="5" s="1"/>
  <c r="K120" i="5"/>
  <c r="L120" i="5" s="1"/>
  <c r="I121" i="5"/>
  <c r="J121" i="5" s="1"/>
  <c r="K122" i="5"/>
  <c r="L122" i="5" s="1"/>
  <c r="K139" i="5"/>
  <c r="L139" i="5" s="1"/>
  <c r="I139" i="5"/>
  <c r="J139" i="5" s="1"/>
  <c r="I140" i="5"/>
  <c r="J140" i="5" s="1"/>
  <c r="K140" i="5"/>
  <c r="L140" i="5" s="1"/>
  <c r="K150" i="5"/>
  <c r="L150" i="5" s="1"/>
  <c r="I150" i="5"/>
  <c r="J150" i="5" s="1"/>
  <c r="I161" i="5"/>
  <c r="J161" i="5" s="1"/>
  <c r="K161" i="5"/>
  <c r="L161" i="5" s="1"/>
  <c r="I165" i="5"/>
  <c r="J165" i="5" s="1"/>
  <c r="K165" i="5"/>
  <c r="L165" i="5" s="1"/>
  <c r="I149" i="5"/>
  <c r="J149" i="5" s="1"/>
  <c r="K149" i="5"/>
  <c r="L149" i="5" s="1"/>
  <c r="K160" i="5"/>
  <c r="L160" i="5" s="1"/>
  <c r="I160" i="5"/>
  <c r="J160" i="5" s="1"/>
  <c r="K164" i="5"/>
  <c r="L164" i="5" s="1"/>
  <c r="I164" i="5"/>
  <c r="J164" i="5" s="1"/>
  <c r="K169" i="5"/>
  <c r="L169" i="5" s="1"/>
  <c r="I169" i="5"/>
  <c r="J169" i="5" s="1"/>
  <c r="K177" i="5"/>
  <c r="L177" i="5" s="1"/>
  <c r="I177" i="5"/>
  <c r="J177" i="5" s="1"/>
  <c r="K185" i="5"/>
  <c r="L185" i="5" s="1"/>
  <c r="I185" i="5"/>
  <c r="J185" i="5" s="1"/>
  <c r="K193" i="5"/>
  <c r="L193" i="5" s="1"/>
  <c r="I193" i="5"/>
  <c r="J193" i="5" s="1"/>
  <c r="K201" i="5"/>
  <c r="L201" i="5" s="1"/>
  <c r="I201" i="5"/>
  <c r="J201" i="5" s="1"/>
  <c r="I159" i="5"/>
  <c r="J159" i="5" s="1"/>
  <c r="K159" i="5"/>
  <c r="L159" i="5" s="1"/>
  <c r="I163" i="5"/>
  <c r="J163" i="5" s="1"/>
  <c r="K163" i="5"/>
  <c r="L163" i="5" s="1"/>
  <c r="I173" i="5"/>
  <c r="J173" i="5" s="1"/>
  <c r="K173" i="5"/>
  <c r="L173" i="5" s="1"/>
  <c r="I181" i="5"/>
  <c r="J181" i="5" s="1"/>
  <c r="K181" i="5"/>
  <c r="L181" i="5" s="1"/>
  <c r="I189" i="5"/>
  <c r="J189" i="5" s="1"/>
  <c r="K189" i="5"/>
  <c r="L189" i="5" s="1"/>
  <c r="I197" i="5"/>
  <c r="J197" i="5" s="1"/>
  <c r="K197" i="5"/>
  <c r="L197" i="5" s="1"/>
  <c r="K151" i="5"/>
  <c r="L151" i="5" s="1"/>
  <c r="I152" i="5"/>
  <c r="J152" i="5" s="1"/>
  <c r="K153" i="5"/>
  <c r="L153" i="5" s="1"/>
  <c r="I154" i="5"/>
  <c r="J154" i="5" s="1"/>
  <c r="K155" i="5"/>
  <c r="L155" i="5" s="1"/>
  <c r="I156" i="5"/>
  <c r="J156" i="5" s="1"/>
  <c r="K157" i="5"/>
  <c r="L157" i="5" s="1"/>
  <c r="I158" i="5"/>
  <c r="J158" i="5" s="1"/>
  <c r="K174" i="5"/>
  <c r="L174" i="5" s="1"/>
  <c r="K175" i="5"/>
  <c r="L175" i="5" s="1"/>
  <c r="K182" i="5"/>
  <c r="L182" i="5" s="1"/>
  <c r="K183" i="5"/>
  <c r="L183" i="5" s="1"/>
  <c r="K190" i="5"/>
  <c r="L190" i="5" s="1"/>
  <c r="K191" i="5"/>
  <c r="L191" i="5" s="1"/>
  <c r="K198" i="5"/>
  <c r="L198" i="5" s="1"/>
  <c r="K199" i="5"/>
  <c r="L199" i="5" s="1"/>
  <c r="K167" i="5"/>
  <c r="L167" i="5" s="1"/>
  <c r="I168" i="5"/>
  <c r="J168" i="5" s="1"/>
  <c r="I170" i="5"/>
  <c r="J170" i="5" s="1"/>
  <c r="I178" i="5"/>
  <c r="J178" i="5" s="1"/>
  <c r="I186" i="5"/>
  <c r="J186" i="5" s="1"/>
  <c r="I194" i="5"/>
  <c r="J194" i="5" s="1"/>
  <c r="I202" i="5"/>
  <c r="J202" i="5" s="1"/>
  <c r="AL13" i="5" l="1"/>
  <c r="I80" i="2"/>
  <c r="P80" i="2" s="1"/>
  <c r="D80" i="2"/>
  <c r="B80" i="2" s="1"/>
  <c r="AU3" i="5" l="1"/>
  <c r="AV3" i="5" s="1"/>
  <c r="D28" i="2" s="1"/>
  <c r="L43" i="2"/>
  <c r="L44" i="2" l="1"/>
  <c r="R80" i="2"/>
  <c r="D30" i="2" l="1"/>
  <c r="L76" i="2" s="1"/>
  <c r="D76" i="2" s="1"/>
  <c r="B76" i="2" s="1"/>
  <c r="B84" i="2"/>
  <c r="B113" i="2" s="1"/>
  <c r="I35" i="2"/>
  <c r="P76" i="2" l="1"/>
  <c r="B77" i="2"/>
  <c r="S12" i="2" s="1"/>
  <c r="Q13" i="2" s="1"/>
  <c r="R76" i="2"/>
  <c r="AG158" i="5" l="1"/>
  <c r="AG87" i="5"/>
  <c r="AG104" i="5"/>
  <c r="AG42" i="5"/>
  <c r="Q9" i="5"/>
  <c r="Q11" i="5"/>
  <c r="AG122" i="5"/>
  <c r="AG56" i="5"/>
  <c r="Q4" i="5"/>
  <c r="Q10" i="5"/>
  <c r="R16" i="2" s="1"/>
  <c r="Q6" i="5"/>
  <c r="Q8" i="5"/>
  <c r="AG71" i="5"/>
  <c r="Q5" i="5"/>
  <c r="AG3" i="5"/>
  <c r="AG29" i="5"/>
  <c r="Q7" i="5"/>
  <c r="Q12" i="5"/>
  <c r="Q3" i="5"/>
  <c r="Q13" i="5"/>
  <c r="AG140" i="5"/>
  <c r="AG16" i="5"/>
</calcChain>
</file>

<file path=xl/sharedStrings.xml><?xml version="1.0" encoding="utf-8"?>
<sst xmlns="http://schemas.openxmlformats.org/spreadsheetml/2006/main" count="3826" uniqueCount="1439">
  <si>
    <t>Total Points</t>
  </si>
  <si>
    <t>Section A - TIRES:</t>
  </si>
  <si>
    <t>Section A - TIRES subtotal</t>
  </si>
  <si>
    <t>A) None</t>
  </si>
  <si>
    <t>4cyl +1, 6cyl +2, 8cyl +3, 12A &amp;13B rotary +2, all other rotary +3</t>
  </si>
  <si>
    <t>A) &lt;1.5%</t>
  </si>
  <si>
    <t>7% to &lt;10% +8, 10% to &lt;15% + 10, 15% to &lt;20% +15, &gt; 20% +20.</t>
  </si>
  <si>
    <t>A) 0.50 or less</t>
  </si>
  <si>
    <t>0.50 or less +0, &gt;0.50 +3, &gt;1.0 +6, &gt;2.0 +10, &gt;3.0 +15</t>
  </si>
  <si>
    <t>A) 0 points</t>
  </si>
  <si>
    <t xml:space="preserve">Section C - ENGINE Subtotal </t>
  </si>
  <si>
    <t>Section D - DRIVETRAIN:</t>
  </si>
  <si>
    <t>Section D- DRIVETRAIN Subtotal</t>
  </si>
  <si>
    <t>Section E - SUSPENSION:</t>
  </si>
  <si>
    <t>Section E - SUSPENSION Subtotal</t>
  </si>
  <si>
    <t>Section F - BRAKES/CHASSIS:</t>
  </si>
  <si>
    <t>Section F - BRAKES/CHASSIS Subtotal</t>
  </si>
  <si>
    <t>Section G - AERODYNAMICS:</t>
  </si>
  <si>
    <t>Section G - AERODYNAMICS Subtotal</t>
  </si>
  <si>
    <t>Section H - ROLL CAGES:</t>
  </si>
  <si>
    <t>Section H - ROLL CAGES Subtotal</t>
  </si>
  <si>
    <t>drop 7 classes</t>
  </si>
  <si>
    <t>drop 6 classes</t>
  </si>
  <si>
    <t>drop 5 classes</t>
  </si>
  <si>
    <t>drop 4 classes</t>
  </si>
  <si>
    <t>drop 3 classes</t>
  </si>
  <si>
    <t>drop 2 classes</t>
  </si>
  <si>
    <t>drop 1 class</t>
  </si>
  <si>
    <t>0 thru 19 points - stay in base class</t>
  </si>
  <si>
    <t>20 thru 39 points - Up ONE Class</t>
  </si>
  <si>
    <t>40 thru 59 points - Up TWO Classes</t>
  </si>
  <si>
    <t>60 thru 79 points - Up THREE Classes</t>
  </si>
  <si>
    <t>80 thru 99 points - Up FOUR Classes</t>
  </si>
  <si>
    <t>100 thru 119 points - Up FIVE Classes</t>
  </si>
  <si>
    <t>120 thru 139 points - Up SIX Classes</t>
  </si>
  <si>
    <t>140 thru 159 points - Up SEVEN Classes</t>
  </si>
  <si>
    <t>160 thru 179 points - Up EIGHT Classes</t>
  </si>
  <si>
    <t>B) 1.5% to &lt;5.5%</t>
  </si>
  <si>
    <t>C) 5.5% to &lt;7%</t>
  </si>
  <si>
    <t>D) 7.% to &lt;10%</t>
  </si>
  <si>
    <t>E) 10% to &lt;15%</t>
  </si>
  <si>
    <t>F) 15% to &lt;20%</t>
  </si>
  <si>
    <t>G) &gt; 20%</t>
  </si>
  <si>
    <t>B) &gt;0.50</t>
  </si>
  <si>
    <t>C) &gt;1.0</t>
  </si>
  <si>
    <t>D) &gt;2.0</t>
  </si>
  <si>
    <t>E) &gt;3.0</t>
  </si>
  <si>
    <t>B) Naturally Aspirated</t>
  </si>
  <si>
    <t>C) Forced Induction</t>
  </si>
  <si>
    <t>B) 7 points</t>
  </si>
  <si>
    <t>C) 14 points</t>
  </si>
  <si>
    <t>B) 4 cyl.</t>
  </si>
  <si>
    <t>C) 6 cyl.</t>
  </si>
  <si>
    <t>D) 8 cyl.</t>
  </si>
  <si>
    <t>E) 12A</t>
  </si>
  <si>
    <t>F) 13B</t>
  </si>
  <si>
    <t>G) All other Rotary</t>
  </si>
  <si>
    <t>B) Throttle Body</t>
  </si>
  <si>
    <t>C) ITBs</t>
  </si>
  <si>
    <t>Actual Size</t>
  </si>
  <si>
    <t>points</t>
  </si>
  <si>
    <t>mm difference =</t>
  </si>
  <si>
    <t xml:space="preserve"> - Base Size</t>
  </si>
  <si>
    <t>Base Weight / Listed Weight</t>
  </si>
  <si>
    <t>Base Class</t>
  </si>
  <si>
    <t>Base Class Tire Size</t>
  </si>
  <si>
    <t>Base Weight</t>
  </si>
  <si>
    <t>- Min Comp Wt</t>
  </si>
  <si>
    <t>lbs reduction =</t>
  </si>
  <si>
    <t>(Points from Forced Induction Vehicle Box above) + 5</t>
  </si>
  <si>
    <t>Tables for Multiple Choice Modifications</t>
  </si>
  <si>
    <t>Tables for Class selections after mod points are calculated</t>
  </si>
  <si>
    <t>results</t>
  </si>
  <si>
    <t>Points</t>
  </si>
  <si>
    <t>(Additional attachment points must not be tied to any other type of mounting point with anything other than sheetmetal)</t>
  </si>
  <si>
    <t>Note - It is considered a safety hazard to cut through bars without removing them</t>
  </si>
  <si>
    <t>Weight Factor</t>
  </si>
  <si>
    <t>Class Lookup Table</t>
  </si>
  <si>
    <t>Light Weight Table</t>
  </si>
  <si>
    <t>Heavy Weight Table</t>
  </si>
  <si>
    <t>raw hp/weight</t>
  </si>
  <si>
    <t>heavy weight correction lookup</t>
  </si>
  <si>
    <t>wagon give-back</t>
  </si>
  <si>
    <t>transmission takeaway</t>
  </si>
  <si>
    <t>Front-Wheel Drive   +1.0</t>
  </si>
  <si>
    <t>awd takeaway</t>
  </si>
  <si>
    <t>fwd credit</t>
  </si>
  <si>
    <t>DOT-approved Tire Width 250 to 275   +0.4</t>
  </si>
  <si>
    <t>medium tire giveback</t>
  </si>
  <si>
    <t>DOT-approved Tire Width 245 or smaller   +0.8</t>
  </si>
  <si>
    <t>small tire giveback</t>
  </si>
  <si>
    <t>vehicle specific corr factor</t>
  </si>
  <si>
    <t>Adjusted hp/weight</t>
  </si>
  <si>
    <t>=</t>
  </si>
  <si>
    <r>
      <t xml:space="preserve">(no points for fuel pump alone </t>
    </r>
    <r>
      <rPr>
        <u/>
        <sz val="10"/>
        <rFont val="Arial"/>
        <family val="2"/>
      </rPr>
      <t>if using</t>
    </r>
    <r>
      <rPr>
        <sz val="10"/>
        <rFont val="Arial"/>
        <family val="2"/>
      </rPr>
      <t xml:space="preserve"> BTM fuel and timing maps, sensor inputs, and ignition timing)</t>
    </r>
  </si>
  <si>
    <r>
      <rPr>
        <b/>
        <sz val="10"/>
        <rFont val="Arial"/>
        <family val="2"/>
      </rPr>
      <t>C3</t>
    </r>
    <r>
      <rPr>
        <sz val="10"/>
        <rFont val="Arial"/>
        <family val="2"/>
      </rPr>
      <t xml:space="preserve"> - Aftermarket computer system (any non-BTM “stand-alone” or “piggyback”): +3 naturally aspirated, +10 forced induction</t>
    </r>
  </si>
  <si>
    <r>
      <rPr>
        <b/>
        <sz val="10"/>
        <rFont val="Arial"/>
        <family val="2"/>
      </rPr>
      <t>C5</t>
    </r>
    <r>
      <rPr>
        <sz val="10"/>
        <rFont val="Arial"/>
        <family val="2"/>
      </rPr>
      <t xml:space="preserve"> - Non-BTM, deleted or modified/ported throttle body +2; independent throttle bodies +4</t>
    </r>
  </si>
  <si>
    <r>
      <rPr>
        <b/>
        <sz val="10"/>
        <rFont val="Arial"/>
        <family val="2"/>
      </rPr>
      <t>C6</t>
    </r>
    <r>
      <rPr>
        <sz val="10"/>
        <rFont val="Arial"/>
        <family val="2"/>
      </rPr>
      <t xml:space="preserve"> - Non-BTM or modified carburetor, fuel rail, fuel injectors, fuel pump(s), and/or fuel pressure regulator +2</t>
    </r>
  </si>
  <si>
    <r>
      <rPr>
        <b/>
        <sz val="10"/>
        <rFont val="Arial"/>
        <family val="2"/>
      </rPr>
      <t xml:space="preserve">C7 </t>
    </r>
    <r>
      <rPr>
        <sz val="10"/>
        <rFont val="Arial"/>
        <family val="2"/>
      </rPr>
      <t>- Non-BTM, modified/ported, or deleted intake manifold:</t>
    </r>
  </si>
  <si>
    <r>
      <rPr>
        <b/>
        <sz val="10"/>
        <rFont val="Arial"/>
        <family val="2"/>
      </rPr>
      <t>C8</t>
    </r>
    <r>
      <rPr>
        <sz val="10"/>
        <rFont val="Arial"/>
        <family val="2"/>
      </rPr>
      <t xml:space="preserve"> - Water injection system +6 (alcohol-water mixtures are not permitted)</t>
    </r>
  </si>
  <si>
    <r>
      <rPr>
        <b/>
        <sz val="10"/>
        <rFont val="Arial"/>
        <family val="2"/>
      </rPr>
      <t>C10</t>
    </r>
    <r>
      <rPr>
        <sz val="10"/>
        <rFont val="Arial"/>
        <family val="2"/>
      </rPr>
      <t xml:space="preserve"> - Replacement pulleys (other than for supercharger) or non-electrical fan removal +1</t>
    </r>
  </si>
  <si>
    <r>
      <rPr>
        <b/>
        <sz val="10"/>
        <rFont val="Arial"/>
        <family val="2"/>
      </rPr>
      <t>C11</t>
    </r>
    <r>
      <rPr>
        <sz val="10"/>
        <rFont val="Arial"/>
        <family val="2"/>
      </rPr>
      <t xml:space="preserve"> - Replacement pulley for BTM supercharger or replacement of any pulley that affects BTM supercharger speed +4</t>
    </r>
  </si>
  <si>
    <r>
      <rPr>
        <b/>
        <sz val="10"/>
        <rFont val="Arial"/>
        <family val="2"/>
      </rPr>
      <t>C12</t>
    </r>
    <r>
      <rPr>
        <sz val="10"/>
        <rFont val="Arial"/>
        <family val="2"/>
      </rPr>
      <t xml:space="preserve"> - Aftermarket boost controller or modification/alteration of the BTM vacuum line(s) that serve to function as a boost controller + 4</t>
    </r>
  </si>
  <si>
    <r>
      <rPr>
        <b/>
        <sz val="10"/>
        <rFont val="Arial"/>
        <family val="2"/>
      </rPr>
      <t>C13</t>
    </r>
    <r>
      <rPr>
        <sz val="10"/>
        <rFont val="Arial"/>
        <family val="2"/>
      </rPr>
      <t xml:space="preserve"> - Aftermarket or Modified Wastegate Actuator, wastegate, or vacuum line(s) that serve to control the wastegate actuator function or increase peak boost + 3</t>
    </r>
  </si>
  <si>
    <r>
      <rPr>
        <b/>
        <sz val="10"/>
        <rFont val="Arial"/>
        <family val="2"/>
      </rPr>
      <t>C14</t>
    </r>
    <r>
      <rPr>
        <sz val="10"/>
        <rFont val="Arial"/>
        <family val="2"/>
      </rPr>
      <t xml:space="preserve"> - Add aftermarket intercooler +7</t>
    </r>
  </si>
  <si>
    <r>
      <rPr>
        <b/>
        <sz val="10"/>
        <rFont val="Arial"/>
        <family val="2"/>
      </rPr>
      <t>C15</t>
    </r>
    <r>
      <rPr>
        <sz val="10"/>
        <rFont val="Arial"/>
        <family val="2"/>
      </rPr>
      <t xml:space="preserve"> - Non-BTM or modified intercooler +4 (Intercooler sprayers must meet BTM definition, otherwise not allowed)</t>
    </r>
  </si>
  <si>
    <r>
      <rPr>
        <b/>
        <sz val="10"/>
        <rFont val="Arial"/>
        <family val="2"/>
      </rPr>
      <t>C16</t>
    </r>
    <r>
      <rPr>
        <sz val="10"/>
        <rFont val="Arial"/>
        <family val="2"/>
      </rPr>
      <t xml:space="preserve"> - Increased displacement by: &lt;1.5% +0, 1.5% to &lt;5.5% +4, 5.5% to &lt;7% +6,</t>
    </r>
  </si>
  <si>
    <r>
      <rPr>
        <b/>
        <sz val="10"/>
        <rFont val="Arial"/>
        <family val="2"/>
      </rPr>
      <t>C17</t>
    </r>
    <r>
      <rPr>
        <sz val="10"/>
        <rFont val="Arial"/>
        <family val="2"/>
      </rPr>
      <t xml:space="preserve"> - Modified or Non-BTM camshafts, rocker arms, pushrods, or cam timing gears (for one or more) +6</t>
    </r>
  </si>
  <si>
    <r>
      <rPr>
        <b/>
        <sz val="10"/>
        <rFont val="Arial"/>
        <family val="2"/>
      </rPr>
      <t>C18</t>
    </r>
    <r>
      <rPr>
        <sz val="10"/>
        <rFont val="Arial"/>
        <family val="2"/>
      </rPr>
      <t xml:space="preserve"> - Valve size change, modified, ported, and/or polished BTM heads (other than simple shaving of the head only) + 6</t>
    </r>
  </si>
  <si>
    <r>
      <rPr>
        <b/>
        <sz val="10"/>
        <rFont val="Arial"/>
        <family val="2"/>
      </rPr>
      <t>C19</t>
    </r>
    <r>
      <rPr>
        <sz val="10"/>
        <rFont val="Arial"/>
        <family val="2"/>
      </rPr>
      <t xml:space="preserve"> - Any modification that results in increased engine compression ratio (including head shaving or decking block to factory specs)</t>
    </r>
  </si>
  <si>
    <r>
      <rPr>
        <b/>
        <sz val="10"/>
        <rFont val="Arial"/>
        <family val="2"/>
      </rPr>
      <t>C20</t>
    </r>
    <r>
      <rPr>
        <sz val="10"/>
        <rFont val="Arial"/>
        <family val="2"/>
      </rPr>
      <t xml:space="preserve"> - De-stroked engine +4</t>
    </r>
  </si>
  <si>
    <r>
      <rPr>
        <b/>
        <sz val="10"/>
        <rFont val="Arial"/>
        <family val="2"/>
      </rPr>
      <t>C21</t>
    </r>
    <r>
      <rPr>
        <sz val="10"/>
        <rFont val="Arial"/>
        <family val="2"/>
      </rPr>
      <t xml:space="preserve"> - Added dry sump oil system +7 (+14 if motor is lowered from OEM location)</t>
    </r>
  </si>
  <si>
    <r>
      <rPr>
        <b/>
        <sz val="10"/>
        <rFont val="Arial"/>
        <family val="2"/>
      </rPr>
      <t>D3</t>
    </r>
    <r>
      <rPr>
        <sz val="10"/>
        <rFont val="Arial"/>
        <family val="2"/>
      </rPr>
      <t xml:space="preserve"> - Modify number of forward gears in transmission or altered gear ratios +3</t>
    </r>
  </si>
  <si>
    <r>
      <rPr>
        <b/>
        <sz val="10"/>
        <rFont val="Arial"/>
        <family val="2"/>
      </rPr>
      <t>D4</t>
    </r>
    <r>
      <rPr>
        <sz val="10"/>
        <rFont val="Arial"/>
        <family val="2"/>
      </rPr>
      <t xml:space="preserve"> - Added paddle/electronic shift +3</t>
    </r>
  </si>
  <si>
    <r>
      <rPr>
        <b/>
        <sz val="10"/>
        <rFont val="Arial"/>
        <family val="2"/>
      </rPr>
      <t>D5</t>
    </r>
    <r>
      <rPr>
        <sz val="10"/>
        <rFont val="Arial"/>
        <family val="2"/>
      </rPr>
      <t xml:space="preserve"> - Added limited slip differential or welded/locked differential +3</t>
    </r>
  </si>
  <si>
    <r>
      <rPr>
        <b/>
        <sz val="10"/>
        <rFont val="Arial"/>
        <family val="2"/>
      </rPr>
      <t>D6</t>
    </r>
    <r>
      <rPr>
        <sz val="10"/>
        <rFont val="Arial"/>
        <family val="2"/>
      </rPr>
      <t xml:space="preserve"> - Changed or modified limited slip differential (or welded/locked BTM LSD) +1</t>
    </r>
  </si>
  <si>
    <r>
      <rPr>
        <b/>
        <sz val="10"/>
        <rFont val="Arial"/>
        <family val="2"/>
      </rPr>
      <t>D7</t>
    </r>
    <r>
      <rPr>
        <sz val="10"/>
        <rFont val="Arial"/>
        <family val="2"/>
      </rPr>
      <t xml:space="preserve"> - Added traction control +3 (no points if proven disabled during competition)</t>
    </r>
  </si>
  <si>
    <r>
      <rPr>
        <b/>
        <sz val="10"/>
        <rFont val="Arial"/>
        <family val="2"/>
      </rPr>
      <t>D9</t>
    </r>
    <r>
      <rPr>
        <sz val="10"/>
        <rFont val="Arial"/>
        <family val="2"/>
      </rPr>
      <t xml:space="preserve"> - Modification/upgrade from a fixed to a floating rear axle +3</t>
    </r>
  </si>
  <si>
    <r>
      <rPr>
        <b/>
        <sz val="10"/>
        <rFont val="Arial"/>
        <family val="2"/>
      </rPr>
      <t>E7</t>
    </r>
    <r>
      <rPr>
        <sz val="10"/>
        <rFont val="Arial"/>
        <family val="2"/>
      </rPr>
      <t xml:space="preserve"> - Add, replace, remove, or modify anti-roll bars (swaybars - front, rear, or both) or end links - may have spherical joints on the end links and/or relocation of the mounting points without additional assessment.  +2</t>
    </r>
  </si>
  <si>
    <r>
      <rPr>
        <b/>
        <sz val="10"/>
        <rFont val="Arial"/>
        <family val="2"/>
      </rPr>
      <t>E10</t>
    </r>
    <r>
      <rPr>
        <sz val="10"/>
        <rFont val="Arial"/>
        <family val="2"/>
      </rPr>
      <t xml:space="preserve"> - Non-BTM rear control arms on FWD vehicles (for stiffness &amp; wheel alignment only, no change in suspension mount or pick-up points from stock) +1  (if both front and rear use E9)</t>
    </r>
  </si>
  <si>
    <r>
      <rPr>
        <b/>
        <sz val="10"/>
        <rFont val="Arial"/>
        <family val="2"/>
      </rPr>
      <t>E11</t>
    </r>
    <r>
      <rPr>
        <sz val="10"/>
        <rFont val="Arial"/>
        <family val="2"/>
      </rPr>
      <t xml:space="preserve"> - Non-OEM rear trailing arms on FWD (for stiffness &amp; wheel alignment only, no change in suspension mount or pick-up points from stock) +1</t>
    </r>
  </si>
  <si>
    <r>
      <rPr>
        <b/>
        <sz val="10"/>
        <rFont val="Arial"/>
        <family val="2"/>
      </rPr>
      <t>E12</t>
    </r>
    <r>
      <rPr>
        <sz val="10"/>
        <rFont val="Arial"/>
        <family val="2"/>
      </rPr>
      <t xml:space="preserve"> - Using the alternate control arm mounting location on cars equipped BTM with multiple choices +6 (ex to increase track width)</t>
    </r>
  </si>
  <si>
    <r>
      <rPr>
        <b/>
        <sz val="10"/>
        <rFont val="Arial"/>
        <family val="2"/>
      </rPr>
      <t>F2</t>
    </r>
    <r>
      <rPr>
        <sz val="10"/>
        <rFont val="Arial"/>
        <family val="2"/>
      </rPr>
      <t xml:space="preserve"> - Add front lower stress/arm brace (two attachment points maximum) +1</t>
    </r>
  </si>
  <si>
    <r>
      <rPr>
        <b/>
        <sz val="10"/>
        <rFont val="Arial"/>
        <family val="2"/>
      </rPr>
      <t>F3</t>
    </r>
    <r>
      <rPr>
        <sz val="10"/>
        <rFont val="Arial"/>
        <family val="2"/>
      </rPr>
      <t xml:space="preserve"> - Add a third or more attachment point to front or rear strut tower bar (or replace existing/BTM 3 attachment point brace) +1</t>
    </r>
  </si>
  <si>
    <r>
      <rPr>
        <b/>
        <sz val="10"/>
        <rFont val="Arial"/>
        <family val="2"/>
      </rPr>
      <t>F5</t>
    </r>
    <r>
      <rPr>
        <sz val="10"/>
        <rFont val="Arial"/>
        <family val="2"/>
      </rPr>
      <t xml:space="preserve"> - Increase in track width greater than 4 inches due to non-BTM axles, control arms, brake rotors/hats, wheel spacers, hubs, wheel offset, and/or camber adjustment.  +6  (measured from the inside of one tire to the outside of the opposite tire at ground level - averaging the measurements in front of and behind the contact patch to negate the effect of toe)</t>
    </r>
  </si>
  <si>
    <r>
      <rPr>
        <b/>
        <sz val="10"/>
        <rFont val="Arial"/>
        <family val="2"/>
      </rPr>
      <t>G5</t>
    </r>
    <r>
      <rPr>
        <sz val="10"/>
        <rFont val="Arial"/>
        <family val="2"/>
      </rPr>
      <t xml:space="preserve"> - Add or fabricate flat bottom/belly tray (rearward of the centerline of the front axle) +5</t>
    </r>
  </si>
  <si>
    <r>
      <rPr>
        <b/>
        <sz val="10"/>
        <rFont val="Arial"/>
        <family val="2"/>
      </rPr>
      <t>G7</t>
    </r>
    <r>
      <rPr>
        <sz val="10"/>
        <rFont val="Arial"/>
        <family val="2"/>
      </rPr>
      <t xml:space="preserve"> - Replace or modify BTM rear diffuser, rear bumper cover, or rear “fascia” +1 (note: additional points must be assessed for any vertical panels in the diffuser that exceed 5" in height per G8 below)</t>
    </r>
  </si>
  <si>
    <r>
      <rPr>
        <b/>
        <sz val="10"/>
        <rFont val="Arial"/>
        <family val="2"/>
      </rPr>
      <t>G8</t>
    </r>
    <r>
      <rPr>
        <sz val="10"/>
        <rFont val="Arial"/>
        <family val="2"/>
      </rPr>
      <t xml:space="preserve"> - Add rear vertical panels in any location (note: see G3, G7 and G10) +2</t>
    </r>
  </si>
  <si>
    <r>
      <rPr>
        <b/>
        <sz val="10"/>
        <rFont val="Arial"/>
        <family val="2"/>
      </rPr>
      <t>G9</t>
    </r>
    <r>
      <rPr>
        <sz val="10"/>
        <rFont val="Arial"/>
        <family val="2"/>
      </rPr>
      <t xml:space="preserve"> - Add or modify side skirts +2 (side skirts must be vertical only or an OEM option only, and cannot connect to any other aero component)</t>
    </r>
  </si>
  <si>
    <r>
      <rPr>
        <b/>
        <sz val="10"/>
        <rFont val="Arial"/>
        <family val="2"/>
      </rPr>
      <t>G10</t>
    </r>
    <r>
      <rPr>
        <sz val="10"/>
        <rFont val="Arial"/>
        <family val="2"/>
      </rPr>
      <t xml:space="preserve"> - Add vortex generator to roof, rear window, or rear deck lid +1 (note: additional points must be assessed for any vertical panel of the vortex generator that is greater than 5" in height per G8 above)</t>
    </r>
  </si>
  <si>
    <r>
      <rPr>
        <b/>
        <sz val="10"/>
        <rFont val="Arial"/>
        <family val="2"/>
      </rPr>
      <t>G11</t>
    </r>
    <r>
      <rPr>
        <sz val="10"/>
        <rFont val="Arial"/>
        <family val="2"/>
      </rPr>
      <t xml:space="preserve"> - Removal of the front windshield/windshield frame +7 (raking is not permitted)</t>
    </r>
  </si>
  <si>
    <r>
      <rPr>
        <b/>
        <sz val="10"/>
        <rFont val="Arial"/>
        <family val="2"/>
      </rPr>
      <t>G12</t>
    </r>
    <r>
      <rPr>
        <sz val="10"/>
        <rFont val="Arial"/>
        <family val="2"/>
      </rPr>
      <t xml:space="preserve"> - Front side window frame air dams/diverters (driver and/or passenger side) +2</t>
    </r>
  </si>
  <si>
    <r>
      <rPr>
        <b/>
        <sz val="10"/>
        <rFont val="Arial"/>
        <family val="2"/>
      </rPr>
      <t>G13</t>
    </r>
    <r>
      <rPr>
        <sz val="10"/>
        <rFont val="Arial"/>
        <family val="2"/>
      </rPr>
      <t xml:space="preserve"> - Add a non-OEM hardtop to a convertible that is not the identical shape and size of either the BTM or OEM option hardtop for that car model.  +5  (note: the top must not extend rearward of the front edge of the rear deck lid - "fastback" tops and tonneau covers are not permitted)</t>
    </r>
  </si>
  <si>
    <r>
      <rPr>
        <b/>
        <sz val="10"/>
        <rFont val="Arial"/>
        <family val="2"/>
      </rPr>
      <t>H1</t>
    </r>
    <r>
      <rPr>
        <sz val="10"/>
        <rFont val="Arial"/>
        <family val="2"/>
      </rPr>
      <t xml:space="preserve"> - One or more bars that penetrate the front bulkhead/firewall +2</t>
    </r>
  </si>
  <si>
    <t>lookup</t>
  </si>
  <si>
    <t>Actual Largest Tire Size</t>
  </si>
  <si>
    <r>
      <rPr>
        <b/>
        <sz val="10"/>
        <rFont val="Arial"/>
        <family val="2"/>
      </rPr>
      <t>E4</t>
    </r>
    <r>
      <rPr>
        <sz val="10"/>
        <rFont val="Arial"/>
        <family val="2"/>
      </rPr>
      <t xml:space="preserve"> - Changing the mount orientation/design of the BTM shock and/or spring perch to invert the front shocks/struts (includes non-BTM inverted shocks/struts) +1</t>
    </r>
  </si>
  <si>
    <r>
      <rPr>
        <b/>
        <sz val="10"/>
        <rFont val="Arial"/>
        <family val="2"/>
      </rPr>
      <t>E16</t>
    </r>
    <r>
      <rPr>
        <sz val="10"/>
        <rFont val="Arial"/>
        <family val="2"/>
      </rPr>
      <t xml:space="preserve"> - Alteration of ball joints/dive angles +2</t>
    </r>
  </si>
  <si>
    <r>
      <rPr>
        <b/>
        <sz val="10"/>
        <rFont val="Arial"/>
        <family val="2"/>
      </rPr>
      <t>E17</t>
    </r>
    <r>
      <rPr>
        <sz val="10"/>
        <rFont val="Arial"/>
        <family val="2"/>
      </rPr>
      <t xml:space="preserve"> - Add panhard rod or Watt’s link (regardless of whether or not the Watts link replaces a BTM panhard rod or the panhard rod replaces a BTM Watts link) (may have spherical joints without an additional points assessment) +4</t>
    </r>
  </si>
  <si>
    <r>
      <rPr>
        <b/>
        <sz val="10"/>
        <rFont val="Arial"/>
        <family val="2"/>
      </rPr>
      <t>E18</t>
    </r>
    <r>
      <rPr>
        <sz val="10"/>
        <rFont val="Arial"/>
        <family val="2"/>
      </rPr>
      <t xml:space="preserve"> - Replace or modify a BTM panhard rod or Watt’s link (may have spherical joints without additional assessment) +2</t>
    </r>
  </si>
  <si>
    <r>
      <rPr>
        <b/>
        <sz val="10"/>
        <rFont val="Arial"/>
        <family val="2"/>
      </rPr>
      <t>E19</t>
    </r>
    <r>
      <rPr>
        <sz val="10"/>
        <rFont val="Arial"/>
        <family val="2"/>
      </rPr>
      <t xml:space="preserve"> - Add torque arm +4</t>
    </r>
  </si>
  <si>
    <r>
      <rPr>
        <b/>
        <sz val="10"/>
        <rFont val="Arial"/>
        <family val="2"/>
      </rPr>
      <t xml:space="preserve">E20 </t>
    </r>
    <r>
      <rPr>
        <sz val="10"/>
        <rFont val="Arial"/>
        <family val="2"/>
      </rPr>
      <t>- Replace or modify a BTM torque arm +2</t>
    </r>
  </si>
  <si>
    <r>
      <rPr>
        <b/>
        <sz val="10"/>
        <rFont val="Arial"/>
        <family val="2"/>
      </rPr>
      <t xml:space="preserve">E21 </t>
    </r>
    <r>
      <rPr>
        <sz val="10"/>
        <rFont val="Arial"/>
        <family val="2"/>
      </rPr>
      <t>- Add a 3rd link to the rear suspension that does not penetrate the floor +4</t>
    </r>
  </si>
  <si>
    <r>
      <rPr>
        <b/>
        <sz val="10"/>
        <rFont val="Arial"/>
        <family val="2"/>
      </rPr>
      <t>F1</t>
    </r>
    <r>
      <rPr>
        <sz val="10"/>
        <rFont val="Arial"/>
        <family val="2"/>
      </rPr>
      <t xml:space="preserve"> - Non-BTM, modified, or relocated brake calipers and/or brake caliper brackets and/or brake rotor diameter +2</t>
    </r>
  </si>
  <si>
    <t>B.) Basic Air Dam +3</t>
  </si>
  <si>
    <t>C.) Additional Assessments ( for +6 total)</t>
  </si>
  <si>
    <t>A.) None</t>
  </si>
  <si>
    <r>
      <rPr>
        <b/>
        <sz val="10"/>
        <rFont val="Arial"/>
        <family val="2"/>
      </rPr>
      <t>G1</t>
    </r>
    <r>
      <rPr>
        <sz val="10"/>
        <rFont val="Arial"/>
        <family val="2"/>
      </rPr>
      <t xml:space="preserve"> - Add, replace, or modify front fascia or air dam +3 (except as provided for in the applicable No-Points modification list).  The air dam must be vertical (5* tolerance) and must not protrude from the side of the vehicle or it will be assessed an additional +3 points (click both boxes to the right).  Additional points must be assessed below for any component of the added/replaced/modified fascia or air dam that performs the functions listed in G2 and/or G3 below</t>
    </r>
  </si>
  <si>
    <r>
      <rPr>
        <b/>
        <sz val="10"/>
        <rFont val="Arial"/>
        <family val="2"/>
      </rPr>
      <t>G3</t>
    </r>
    <r>
      <rPr>
        <sz val="10"/>
        <rFont val="Arial"/>
        <family val="2"/>
      </rPr>
      <t xml:space="preserve"> - Add or modify canards/winglets (includes portions of an added/modified/replaced fascia that provide a downward force other than that listed in G2 above) +2</t>
    </r>
  </si>
  <si>
    <r>
      <rPr>
        <b/>
        <sz val="10"/>
        <rFont val="Arial"/>
        <family val="2"/>
      </rPr>
      <t xml:space="preserve">G4 - </t>
    </r>
    <r>
      <rPr>
        <sz val="10"/>
        <rFont val="Arial"/>
        <family val="2"/>
      </rPr>
      <t>Add, replace, or modify rear wing and/or spoiler +4  (a rear wing or spoiler may not exceed a height of 8" above the roofline (or BTM windshield height for convertibles), or a width greater than the width of the car body.  (note additional points must be assessed for end plates greater than 12" in height G8 below))</t>
    </r>
  </si>
  <si>
    <t>Figure from NASA CCRs:</t>
  </si>
  <si>
    <r>
      <rPr>
        <b/>
        <sz val="10"/>
        <rFont val="Arial"/>
        <family val="2"/>
      </rPr>
      <t>D8</t>
    </r>
    <r>
      <rPr>
        <sz val="10"/>
        <rFont val="Arial"/>
        <family val="2"/>
      </rPr>
      <t xml:space="preserve"> - Relocation of engine/transmission between 1 and 10 inches of the BTM location +7 (note: relocation of less than 1 inch is not assessed points.  Original engine location shall be based on the BTM rear face of the engine block and BTM crankshaft centerline)</t>
    </r>
  </si>
  <si>
    <r>
      <rPr>
        <b/>
        <sz val="10"/>
        <rFont val="Arial"/>
        <family val="2"/>
      </rPr>
      <t>E6</t>
    </r>
    <r>
      <rPr>
        <sz val="10"/>
        <rFont val="Arial"/>
        <family val="2"/>
      </rPr>
      <t xml:space="preserve"> - Conversion of torsion bar/leaf spring suspension to coil spring and strut/shock suspension +2</t>
    </r>
  </si>
  <si>
    <r>
      <rPr>
        <b/>
        <sz val="10"/>
        <rFont val="Arial"/>
        <family val="2"/>
      </rPr>
      <t>H2</t>
    </r>
    <r>
      <rPr>
        <sz val="10"/>
        <rFont val="Arial"/>
        <family val="2"/>
      </rPr>
      <t xml:space="preserve"> - Any other attachment point to the chassis not specified as points-free in ruleset +2</t>
    </r>
  </si>
  <si>
    <r>
      <rPr>
        <b/>
        <sz val="10"/>
        <rFont val="Arial"/>
        <family val="2"/>
      </rPr>
      <t>A10</t>
    </r>
    <r>
      <rPr>
        <sz val="10"/>
        <rFont val="Arial"/>
        <family val="2"/>
      </rPr>
      <t xml:space="preserve"> - tire size credit or penalty</t>
    </r>
  </si>
  <si>
    <r>
      <rPr>
        <b/>
        <sz val="10"/>
        <rFont val="Arial"/>
        <family val="2"/>
      </rPr>
      <t>C24</t>
    </r>
    <r>
      <rPr>
        <sz val="10"/>
        <rFont val="Arial"/>
        <family val="2"/>
      </rPr>
      <t xml:space="preserve"> - Non-BTM or modified resonator(s) or muffler(s) only (no exhaust piping modifications) +1</t>
    </r>
  </si>
  <si>
    <t>All-Wheel Drive   -0.3</t>
  </si>
  <si>
    <t>4 door sedan or 5 door wagon   +0.2</t>
  </si>
  <si>
    <r>
      <rPr>
        <b/>
        <sz val="10"/>
        <rFont val="Arial"/>
        <family val="2"/>
      </rPr>
      <t xml:space="preserve">C9 </t>
    </r>
    <r>
      <rPr>
        <sz val="10"/>
        <rFont val="Arial"/>
        <family val="2"/>
      </rPr>
      <t>- Nitrous Oxide injection is not permitted</t>
    </r>
  </si>
  <si>
    <r>
      <rPr>
        <b/>
        <sz val="10"/>
        <rFont val="Arial"/>
        <family val="2"/>
      </rPr>
      <t>C22</t>
    </r>
    <r>
      <rPr>
        <sz val="10"/>
        <rFont val="Arial"/>
        <family val="2"/>
      </rPr>
      <t xml:space="preserve"> - Modification, porting, or replacement of the BTM exhaust manifold or header(s) (includes any/all other exhaust and catalytic converter modifications) +5</t>
    </r>
  </si>
  <si>
    <r>
      <rPr>
        <b/>
        <sz val="10"/>
        <rFont val="Arial"/>
        <family val="2"/>
      </rPr>
      <t>D2</t>
    </r>
    <r>
      <rPr>
        <sz val="10"/>
        <rFont val="Arial"/>
        <family val="2"/>
      </rPr>
      <t xml:space="preserve"> - Double Clutch Transmissions with altered gear ratios +6 (do not also assess D3 &amp; D4)</t>
    </r>
  </si>
  <si>
    <r>
      <rPr>
        <b/>
        <sz val="10"/>
        <rFont val="Arial"/>
        <family val="2"/>
      </rPr>
      <t>E8</t>
    </r>
    <r>
      <rPr>
        <sz val="10"/>
        <rFont val="Arial"/>
        <family val="2"/>
      </rPr>
      <t xml:space="preserve"> - Non-BTM driver/cockpit adjustable swaybar or other suspension settings +4</t>
    </r>
  </si>
  <si>
    <r>
      <rPr>
        <b/>
        <sz val="10"/>
        <rFont val="Arial"/>
        <family val="2"/>
      </rPr>
      <t>E9</t>
    </r>
    <r>
      <rPr>
        <sz val="10"/>
        <rFont val="Arial"/>
        <family val="2"/>
      </rPr>
      <t xml:space="preserve"> - Replace, modify, or remove control arms (including toe arms/links)(other than plates, shims, or eccentric bolts/bushings for simple camber/caster adjustment only) or RWD/AWD rear trailing arms (may have spherical/metallic joint for the connection to the spindle/knuckle) +4</t>
    </r>
  </si>
  <si>
    <r>
      <rPr>
        <b/>
        <sz val="10"/>
        <rFont val="Arial"/>
        <family val="2"/>
      </rPr>
      <t>E15</t>
    </r>
    <r>
      <rPr>
        <sz val="10"/>
        <rFont val="Arial"/>
        <family val="2"/>
      </rPr>
      <t xml:space="preserve"> - Front steering tie rod bump steer modifications or shimming of the steering rack +2</t>
    </r>
  </si>
  <si>
    <r>
      <rPr>
        <b/>
        <sz val="10"/>
        <rFont val="Arial"/>
        <family val="2"/>
      </rPr>
      <t>G2</t>
    </r>
    <r>
      <rPr>
        <sz val="10"/>
        <rFont val="Arial"/>
        <family val="2"/>
      </rPr>
      <t xml:space="preserve"> - Add, replace or modify a single front splitter +3  This part may extend horizontally past the side of the vehicle no greater than 5".  If any portion of this part that protrudes from the side of the vehicle is not parallel to the ground then additional points must be assessed for canards in G4 below.  No material, filler or part may extend beyond the vertical reach of the BTM front fascia without taking points for fascia modification points above in G1.</t>
    </r>
  </si>
  <si>
    <t>Asterisk Points</t>
  </si>
  <si>
    <r>
      <rPr>
        <b/>
        <sz val="10"/>
        <rFont val="Arial"/>
        <family val="2"/>
      </rPr>
      <t>C23</t>
    </r>
    <r>
      <rPr>
        <sz val="10"/>
        <rFont val="Arial"/>
        <family val="2"/>
      </rPr>
      <t xml:space="preserve"> - Any modification to the BTM exhaust piping and/or catalytic converter (includes muffler modification or replacement) +3</t>
    </r>
  </si>
  <si>
    <r>
      <rPr>
        <b/>
        <sz val="10"/>
        <rFont val="Arial"/>
        <family val="2"/>
      </rPr>
      <t xml:space="preserve">F4 </t>
    </r>
    <r>
      <rPr>
        <sz val="10"/>
        <rFont val="Arial"/>
        <family val="2"/>
      </rPr>
      <t>- Add or modify other chassis stiffening devices or fabricated parts (such as lower stress/arm braces with &gt; 2 attachment points, subframe connectors, subframe braces, subframe mounts, and/or non-rubber or non-poly subframe mounts/bushings, etc.) +3</t>
    </r>
  </si>
  <si>
    <t>Note:  Active aerodynamic modifications (including but not limited to computerized, cockpit adjustable, self adjusting, etc.) are not permitted</t>
  </si>
  <si>
    <r>
      <rPr>
        <b/>
        <sz val="10"/>
        <rFont val="Arial"/>
        <family val="2"/>
      </rPr>
      <t>E1</t>
    </r>
    <r>
      <rPr>
        <sz val="10"/>
        <rFont val="Arial"/>
        <family val="2"/>
      </rPr>
      <t xml:space="preserve"> - Non-BTM shocks/struts/dampers with an external reservoir or more than two ranges of adjustment - must still take points for springs below in E5.  +8.  (example: compression (bump), low speed rebound and high speed rebound is 3 ranges of adjustment)(May have spherical tops and/or bottoms)</t>
    </r>
  </si>
  <si>
    <r>
      <rPr>
        <b/>
        <sz val="10"/>
        <rFont val="Arial"/>
        <family val="2"/>
      </rPr>
      <t>E2</t>
    </r>
    <r>
      <rPr>
        <sz val="10"/>
        <rFont val="Arial"/>
        <family val="2"/>
      </rPr>
      <t xml:space="preserve"> - Non-BTM shocks/struts/dampers with a "piggy back" external reservoir (fixed reservoir w/o connecting hose) OR with shaft diameter 40mm or greater - must still take points for springs below in E5.  +5 (May have spherical tops and/or bottoms)</t>
    </r>
  </si>
  <si>
    <r>
      <rPr>
        <b/>
        <sz val="10"/>
        <rFont val="Arial"/>
        <family val="2"/>
      </rPr>
      <t>E3</t>
    </r>
    <r>
      <rPr>
        <sz val="10"/>
        <rFont val="Arial"/>
        <family val="2"/>
      </rPr>
      <t xml:space="preserve"> - Non-BTM or modified/re-valved shocks/struts/dampers +3 (all others)(E5 springs not included)(May have spherical tops and/or bottoms)</t>
    </r>
  </si>
  <si>
    <r>
      <rPr>
        <b/>
        <sz val="10"/>
        <rFont val="Arial"/>
        <family val="2"/>
      </rPr>
      <t>E5</t>
    </r>
    <r>
      <rPr>
        <sz val="10"/>
        <rFont val="Arial"/>
        <family val="2"/>
      </rPr>
      <t xml:space="preserve"> - Non-BTM or modified coil springs, bump stops, leaf springs/spacers/brackets, or torsion bars +2</t>
    </r>
  </si>
  <si>
    <r>
      <rPr>
        <b/>
        <sz val="10"/>
        <rFont val="Arial"/>
        <family val="2"/>
      </rPr>
      <t>E22</t>
    </r>
    <r>
      <rPr>
        <sz val="10"/>
        <rFont val="Arial"/>
        <family val="2"/>
      </rPr>
      <t xml:space="preserve"> -  Metallic replacement suspension bushings (Heim joints/spherical joints) +3 (except for shock tops or bottoms assessed in E.1),E.2), or E.3) above, pillow ball camber plate joints, sway bar endlinks if taking modification E7, control arm spindle/knuckle joints if taking mod E9, and/or Panhard/Watts/3rd link parts if taking mod(s) E17/E18/E19/E20/E21)</t>
    </r>
  </si>
  <si>
    <t xml:space="preserve">        (Includes modifications to spindles and knuckles that relocate control arm mounting points in space - such as "drop spindles")</t>
  </si>
  <si>
    <r>
      <rPr>
        <b/>
        <sz val="10"/>
        <rFont val="Arial"/>
        <family val="2"/>
      </rPr>
      <t>E13</t>
    </r>
    <r>
      <rPr>
        <sz val="10"/>
        <rFont val="Arial"/>
        <family val="2"/>
      </rPr>
      <t xml:space="preserve"> - Relocation of front suspension mounting points +6</t>
    </r>
  </si>
  <si>
    <r>
      <rPr>
        <b/>
        <sz val="10"/>
        <rFont val="Arial"/>
        <family val="2"/>
      </rPr>
      <t>E14</t>
    </r>
    <r>
      <rPr>
        <sz val="10"/>
        <rFont val="Arial"/>
        <family val="2"/>
      </rPr>
      <t xml:space="preserve"> - Relocation of rear suspension mounting points +6 </t>
    </r>
  </si>
  <si>
    <r>
      <rPr>
        <b/>
        <sz val="10"/>
        <rFont val="Arial"/>
        <family val="2"/>
      </rPr>
      <t>G6</t>
    </r>
    <r>
      <rPr>
        <sz val="10"/>
        <rFont val="Arial"/>
        <family val="2"/>
      </rPr>
      <t xml:space="preserve"> - Add rear diffuser +2 (note: additional points must be assessed for any vertical panels in the diffuser that exceed 5" in height per G8 below)</t>
    </r>
  </si>
  <si>
    <t>(If taking +2 here for G.6) do not also take assessment for G.7) below)</t>
  </si>
  <si>
    <t>6-point (two main hoop, two rear brace, two forward hoop) roll cage designs constructed per the NASA CCR figure below may be utilized without a PT modification point assessment.  Two additional attachment points for either two footwell bars or two bars to the front firewall (one on each side for the purpose of additional tire intrusion prevention and not attached to frame, dash bar, or cowling) may be added without a TT modification assessment.  Additional bars and/or gusseting within the structure of the cage are permitted without a PT modification point assessment.  Gusseting of the 6 CCR attachment points listed above is permitted without a PT modification point assessment provided that the gussets are attached to the tube no further than 6" from the end of the tube and to the chassis no further than 6" from the end of the tube where it terminates at the plate.  Up to three additional attachment points solely for the purpose of bars connecting "NASCAR" style driver's side door bars to the rocker panel are permitted without a PT modification point assessment.  Additional attachment points within the driver's compartment that exceed these allowances are also permitted, but will be assessed points as follows:</t>
  </si>
  <si>
    <t>NXR</t>
  </si>
  <si>
    <t>NXU</t>
  </si>
  <si>
    <t>NXS</t>
  </si>
  <si>
    <t>NXA</t>
  </si>
  <si>
    <t>NXB</t>
  </si>
  <si>
    <t>NXC</t>
  </si>
  <si>
    <t>Make</t>
  </si>
  <si>
    <t>Model</t>
  </si>
  <si>
    <t>Class</t>
  </si>
  <si>
    <t>Wt.</t>
  </si>
  <si>
    <t>Acura</t>
  </si>
  <si>
    <t>CL 2.2L</t>
  </si>
  <si>
    <t>NXG</t>
  </si>
  <si>
    <t>CL V6</t>
  </si>
  <si>
    <t>NXF*</t>
  </si>
  <si>
    <t>CL-S</t>
  </si>
  <si>
    <t>NXE</t>
  </si>
  <si>
    <t>CL-S (6 spd)</t>
  </si>
  <si>
    <t>ILX 2.4L ('13)</t>
  </si>
  <si>
    <t>Integra 1.6L ('86-'89)</t>
  </si>
  <si>
    <t>NXF</t>
  </si>
  <si>
    <t>Integra 1.8L (non-VTEC)('90-'93)</t>
  </si>
  <si>
    <t>Integra 1.8L (non-VTEC)('94-'01)</t>
  </si>
  <si>
    <t>Integra GS-R</t>
  </si>
  <si>
    <t>Integra Type-R</t>
  </si>
  <si>
    <t>NXD</t>
  </si>
  <si>
    <t>NSX 3.0L ('91-'96)</t>
  </si>
  <si>
    <t>NXC**</t>
  </si>
  <si>
    <t>NSX</t>
  </si>
  <si>
    <t>RL ('05-'07)</t>
  </si>
  <si>
    <t>RL (pre'05)</t>
  </si>
  <si>
    <t>NXG**</t>
  </si>
  <si>
    <t>RSX</t>
  </si>
  <si>
    <t>NXF**</t>
  </si>
  <si>
    <t>RSX-S</t>
  </si>
  <si>
    <t>TL ('04-'05)</t>
  </si>
  <si>
    <t>NXE*</t>
  </si>
  <si>
    <t>TL 3.2L ('06-'07)</t>
  </si>
  <si>
    <t>TL Type-S 3.5L ('07-'08)</t>
  </si>
  <si>
    <t>NXE**</t>
  </si>
  <si>
    <t>TL (pre '04)</t>
  </si>
  <si>
    <t>TL-S ('02-'03)</t>
  </si>
  <si>
    <t>TL 6-spd MT SH-AWD ('10-'11)</t>
  </si>
  <si>
    <t>NXD**</t>
  </si>
  <si>
    <t>TLX 3.5L ('15)</t>
  </si>
  <si>
    <t>NXD*</t>
  </si>
  <si>
    <t>TLX 3.5L (AWD) ('15)</t>
  </si>
  <si>
    <t>TSX ('04-'07)</t>
  </si>
  <si>
    <t>Alfa Romeo</t>
  </si>
  <si>
    <t>164 ('91-'93)(FWD) (183 hp)</t>
  </si>
  <si>
    <t>1600 Spider</t>
  </si>
  <si>
    <t>2000 Spider</t>
  </si>
  <si>
    <t>2600 Spider</t>
  </si>
  <si>
    <t>Milano 2.5L ('87-'89)</t>
  </si>
  <si>
    <t>Milano 3.0L ('87-'89)</t>
  </si>
  <si>
    <t>Audi</t>
  </si>
  <si>
    <t>90 Quattro ('90-'91)(AWD)</t>
  </si>
  <si>
    <t>A3 2.0T (200 hp)('06-'07)</t>
  </si>
  <si>
    <t>A3 3.2 AWD (250 hp)('06-'07)</t>
  </si>
  <si>
    <t>A4 1.8T (150 hp)('97-'00)</t>
  </si>
  <si>
    <t>A4 1.8T (150 hp)(AWD)('97-'99)</t>
  </si>
  <si>
    <t>A4 1.8T (170 hp)</t>
  </si>
  <si>
    <t>A4 2.0T (197 hp)('05-'07)</t>
  </si>
  <si>
    <t>A4 2.0T AWD (200 hp)('05-'07)</t>
  </si>
  <si>
    <t>A4 2.8L (190 hp)</t>
  </si>
  <si>
    <t>A4 3.0L (220 hp)</t>
  </si>
  <si>
    <t>A4 3.2L (255 hp)(AWD)('07)</t>
  </si>
  <si>
    <t>A6 2.7T (AWD)</t>
  </si>
  <si>
    <t>A6 4.2L ('00-04)(AWD)</t>
  </si>
  <si>
    <t>A6 4.2L ('05-'06)(AWD)</t>
  </si>
  <si>
    <t>A6 4.2L ('07)(AWD)</t>
  </si>
  <si>
    <t>A8 4.2L (AWD)('97-'03)</t>
  </si>
  <si>
    <t>A8 4.2L (AWD)('03-'06)</t>
  </si>
  <si>
    <t>A8 4.2L (AWD)('07)</t>
  </si>
  <si>
    <t>A8 6.0L (AWD)('05-'07)</t>
  </si>
  <si>
    <t>Coupe (110 hp)('80-'88)</t>
  </si>
  <si>
    <t>Coupe (130 hp)('80-'88)</t>
  </si>
  <si>
    <t>RS 4 (4.2L) (AWD)('07)</t>
  </si>
  <si>
    <t>NXB*</t>
  </si>
  <si>
    <t>S3 ('15-'16) (AWD)(turbo)</t>
  </si>
  <si>
    <t>DYNO</t>
  </si>
  <si>
    <t>S4 (pre '03)(AWD)</t>
  </si>
  <si>
    <t>S8 ('01-'03)(AWD)</t>
  </si>
  <si>
    <t>S4 ('03-'07)(AWD)</t>
  </si>
  <si>
    <t>TT (180 hp)('00-'06)</t>
  </si>
  <si>
    <t>TT (225 hp)('02-'06)(AWD)</t>
  </si>
  <si>
    <t>TT (250 hp)('04-'06)(AWD)</t>
  </si>
  <si>
    <t>TT Quatro 3.2L ('08-'09)(AWD)</t>
  </si>
  <si>
    <t>TT RS 2.5 Coupe ('12-'13)(AWD)</t>
  </si>
  <si>
    <t>NXB**</t>
  </si>
  <si>
    <t>TTS ('09-'15)(AWD)(Turbo)</t>
  </si>
  <si>
    <t>Austin</t>
  </si>
  <si>
    <t>Mini 1L (&lt;40hp)</t>
  </si>
  <si>
    <t>Mini 1L, 1.1L (40 to 47hp)</t>
  </si>
  <si>
    <t>Mini Cooper (55hp)</t>
  </si>
  <si>
    <t>Mini Cooper 1071S</t>
  </si>
  <si>
    <t>Mini Cooper 1275S</t>
  </si>
  <si>
    <t>BMW</t>
  </si>
  <si>
    <t>128i Coupe ('08-'09)</t>
  </si>
  <si>
    <t>135i Coupe ('08-12)</t>
  </si>
  <si>
    <t>135i Convertible ('08-'12)</t>
  </si>
  <si>
    <t>1 M Coupe ('11)(3.0L turbo)</t>
  </si>
  <si>
    <t>2002 ('68-'74)</t>
  </si>
  <si>
    <t>2002 ('75-'76) (2403 lb)</t>
  </si>
  <si>
    <t>NXG*</t>
  </si>
  <si>
    <t>2002tii</t>
  </si>
  <si>
    <t>228i ('14-'15)(2.0L turbo)</t>
  </si>
  <si>
    <t>318 1.8L (E30)(pre-'92)</t>
  </si>
  <si>
    <t>318 (E36)('92-'98)(1.8L &amp; 1.9L)</t>
  </si>
  <si>
    <t>318 ti ('95-'99)</t>
  </si>
  <si>
    <t>323 ('98-'00)(2.5L)</t>
  </si>
  <si>
    <t>325e (121 hp)</t>
  </si>
  <si>
    <t>325 (E30)('87-'91)(168hp)</t>
  </si>
  <si>
    <t>325is (E30)('87-'91)(168hp)</t>
  </si>
  <si>
    <t>325ic ('92)(168 hp)</t>
  </si>
  <si>
    <t>325 ('92-'95)(189 hp)</t>
  </si>
  <si>
    <t>325 ('01-'06)(2.5L184 hp)</t>
  </si>
  <si>
    <t>325i ('06)(3.0L 215hp)</t>
  </si>
  <si>
    <t>328 2.8L ('96-'98)(E36)</t>
  </si>
  <si>
    <t>328 2.8L ('99-'00)(E46)</t>
  </si>
  <si>
    <t>328i ('07-'12) (3.0L 230 hp)</t>
  </si>
  <si>
    <t>328i ('12-'15) (2.0L turbo)</t>
  </si>
  <si>
    <t>330 ('01-'06)(225hp)</t>
  </si>
  <si>
    <t>330 ('06)(255hp)</t>
  </si>
  <si>
    <t>335i ('07-'13) (3.0L turbo)</t>
  </si>
  <si>
    <t>335d ('09-'11)(3.0L turbo diesel)</t>
  </si>
  <si>
    <t>5 series (&lt;226hp)(RWD)(inc '07)</t>
  </si>
  <si>
    <t>5 series (RWD)('08)</t>
  </si>
  <si>
    <t>540 ('97-'03)</t>
  </si>
  <si>
    <t>M Coupe/Roadster (240hp)</t>
  </si>
  <si>
    <t>M Coupe (315 hp)</t>
  </si>
  <si>
    <t>M Roadster (315 hp)</t>
  </si>
  <si>
    <t>M235i Coupe ('14-'15)(3.0L)</t>
  </si>
  <si>
    <t>M3 (E30)(pre-'89)</t>
  </si>
  <si>
    <t>M3 (E30)('89-'91)</t>
  </si>
  <si>
    <t>M3 (E36)('95-'99)</t>
  </si>
  <si>
    <t>M3 (E46)('01-'06)</t>
  </si>
  <si>
    <t>M3 Convertible (E46)('01-'06)</t>
  </si>
  <si>
    <t>M3 (E90, E92, E93)('08-'13)</t>
  </si>
  <si>
    <t>M3 (E80)('15)</t>
  </si>
  <si>
    <t>M6 ('06-'08)</t>
  </si>
  <si>
    <t>MINI Clubman S ('08-'10)</t>
  </si>
  <si>
    <t>M4 (E80)('15)</t>
  </si>
  <si>
    <t>M5 E28,E34('85-'93)</t>
  </si>
  <si>
    <t>M5 E39 ('00-'03)</t>
  </si>
  <si>
    <t>M5 E60 ('06-'08)</t>
  </si>
  <si>
    <t>M6</t>
  </si>
  <si>
    <t>NXC*</t>
  </si>
  <si>
    <t>Z3 4-cyl</t>
  </si>
  <si>
    <t>Z3 6-cyl (2.5L)</t>
  </si>
  <si>
    <t>Z3 6-cyl (2.8L)</t>
  </si>
  <si>
    <t>Z3 6-cyl (3.0L)</t>
  </si>
  <si>
    <t>Z4 2.5L</t>
  </si>
  <si>
    <t>Z4 3.0L ('03-'05)</t>
  </si>
  <si>
    <t>Z4 3.0L (215 hp)('06-'08)</t>
  </si>
  <si>
    <t>Z4 3.0L (255 hp)('06-'08)</t>
  </si>
  <si>
    <t>Z4 M ('06-'08)</t>
  </si>
  <si>
    <t>Z4 sDrive28i ('12-'14) (turbo)</t>
  </si>
  <si>
    <t>Z4 sDrive30i ('09-'11)</t>
  </si>
  <si>
    <t>Z4 sDrive35i ('09-'14) (turbo)</t>
  </si>
  <si>
    <t>Z4 sDrive35is ('11-'14) (turbo)</t>
  </si>
  <si>
    <t>Z8</t>
  </si>
  <si>
    <t>Buick</t>
  </si>
  <si>
    <t>Gran Sport 455 ('70)</t>
  </si>
  <si>
    <t>Regal 3.8L ('97-'04)</t>
  </si>
  <si>
    <t>Cadillac</t>
  </si>
  <si>
    <t>ATS 2.0L (turbo)('13)</t>
  </si>
  <si>
    <t>ATS 2.0L AWD (turbo)('13)</t>
  </si>
  <si>
    <t>ATS 2.5L ('13)</t>
  </si>
  <si>
    <t>ATS 3.6L ('13)</t>
  </si>
  <si>
    <t>ATS 3.6L AWD ('13)</t>
  </si>
  <si>
    <t>Catera</t>
  </si>
  <si>
    <t>CTS 2.8L ('05-'07)</t>
  </si>
  <si>
    <t>CTS 3.6L ('03-'07)</t>
  </si>
  <si>
    <t>CTS-V ('04-'07)</t>
  </si>
  <si>
    <t>CTS-V ('09-'11)</t>
  </si>
  <si>
    <t>CTS-V Sports Wagon ('11)</t>
  </si>
  <si>
    <t>STS (4.6 V8) AWD ('05)</t>
  </si>
  <si>
    <t>STS (V6)('05-'07)</t>
  </si>
  <si>
    <t>STS (V8)('05-'07)</t>
  </si>
  <si>
    <t>STS-V ('06-'07)</t>
  </si>
  <si>
    <t>XLR ('04-'07)</t>
  </si>
  <si>
    <t>XLR-V 4.4L V8 ('07)</t>
  </si>
  <si>
    <t>Caterham</t>
  </si>
  <si>
    <t>Super 7 (240 hp)</t>
  </si>
  <si>
    <t>Chevrolet</t>
  </si>
  <si>
    <t>Aveo ('04-'07)</t>
  </si>
  <si>
    <t>Camaro 3.1L</t>
  </si>
  <si>
    <t>Camaro 3.4L</t>
  </si>
  <si>
    <t>Camaro 3.6L ('12-'15)</t>
  </si>
  <si>
    <t>Camaro 3.8L</t>
  </si>
  <si>
    <t>Camaro 5.0L carb (170 hp)('87)</t>
  </si>
  <si>
    <t>Camaro SS ('98-'02)</t>
  </si>
  <si>
    <t>Camaro SS ('96-'97)</t>
  </si>
  <si>
    <t>Camaro SS ('10-11)</t>
  </si>
  <si>
    <t>Camaro SS ('12)</t>
  </si>
  <si>
    <t>Camaro Z28 ('98-'02)</t>
  </si>
  <si>
    <t>Camaro Z28 (pre '98)</t>
  </si>
  <si>
    <t>Camaro ZL1 ('12)</t>
  </si>
  <si>
    <t>Cavalier</t>
  </si>
  <si>
    <t>Cavalier Z24</t>
  </si>
  <si>
    <t>Cobalt 2.2L ('05-'08)</t>
  </si>
  <si>
    <t>Cobalt 2.4L ('06-'08)</t>
  </si>
  <si>
    <t>Cobalt SS 2.0L (S/C)('05-'07)</t>
  </si>
  <si>
    <t>Cobalt SS (turbo)('08)</t>
  </si>
  <si>
    <t>Corvair (140hp)</t>
  </si>
  <si>
    <t>Corvair (95,100hp)</t>
  </si>
  <si>
    <t>Corvair Corsa Turbo</t>
  </si>
  <si>
    <t>Corvair Monza GT Spyder</t>
  </si>
  <si>
    <t>Corvette '63-'82 (&gt;200, &lt;330 hp)</t>
  </si>
  <si>
    <t>Corvette '63-'82 (&gt;330,&lt;425 hp)</t>
  </si>
  <si>
    <t>Corvette '63-'82 (&gt;425 hp)</t>
  </si>
  <si>
    <t>Corvette '63-'82 (200hp)</t>
  </si>
  <si>
    <t>Corvette C4 ('85-'91)</t>
  </si>
  <si>
    <t>Corvette C4 ('92-'96) (LT1)</t>
  </si>
  <si>
    <t>Corvette C4 (LT4 option) (330 hp)</t>
  </si>
  <si>
    <t>Corvette C5 (inc. FRC w/o Z51)</t>
  </si>
  <si>
    <t>Corvette C5 (all w/ Z51)</t>
  </si>
  <si>
    <t>NXA*</t>
  </si>
  <si>
    <t>Corvette C6 ('05-'07)(Z51 ok)</t>
  </si>
  <si>
    <t>NXA**</t>
  </si>
  <si>
    <t>Corvette C6 ('08)(LS3)</t>
  </si>
  <si>
    <t>Corvette GS ('96)</t>
  </si>
  <si>
    <t>Corvette GS ('10+)</t>
  </si>
  <si>
    <t>Corvette Z06 ('01-'04)</t>
  </si>
  <si>
    <t>Corvette Z06 ('06-'08)</t>
  </si>
  <si>
    <t>Corvette ZR-1 ('90-'95)</t>
  </si>
  <si>
    <t>Cruze 1.4L Turbo ('11-'12)</t>
  </si>
  <si>
    <t>Cruze 1.8L ('11)</t>
  </si>
  <si>
    <t>Cruze 1.4L Turbo Eco ('11-'12)</t>
  </si>
  <si>
    <t>HHR SS ('08-10)</t>
  </si>
  <si>
    <t>Impala SS ('04-'05)</t>
  </si>
  <si>
    <t>Impala SS ('06-'08)</t>
  </si>
  <si>
    <t>Impala SS ('94-'96)</t>
  </si>
  <si>
    <t>Malibu ('08-'11) 2.4L</t>
  </si>
  <si>
    <t>Malibu LS ('04-'05) 3.5L V6</t>
  </si>
  <si>
    <t>Monte Carlo 3.9L LTZ ('06)</t>
  </si>
  <si>
    <t>Monte Carlo SS 3.8L ('04-'05)</t>
  </si>
  <si>
    <t>Monte Carlo SS 5.3L ('06-'07)</t>
  </si>
  <si>
    <t>Monte Carlo SS (pre '04)</t>
  </si>
  <si>
    <t>S10 Extreme (180hp)</t>
  </si>
  <si>
    <t>Sonic (1.4L turbo)('12)</t>
  </si>
  <si>
    <t>Sonic (1.8L)('12)</t>
  </si>
  <si>
    <t>Spark ('13-'14)</t>
  </si>
  <si>
    <t>Volt ('11-'12)</t>
  </si>
  <si>
    <t>Chrysler</t>
  </si>
  <si>
    <t>300 (3.5L) ('05-'07)</t>
  </si>
  <si>
    <t>300C (5.7L)('05-'07)</t>
  </si>
  <si>
    <t>300C (5.7L) (AWD)('05-'07)</t>
  </si>
  <si>
    <t>300C SRT8 ('05-'07)</t>
  </si>
  <si>
    <t>Cirrus 4-cyl</t>
  </si>
  <si>
    <t>Conquest (turbo)</t>
  </si>
  <si>
    <t>Conquest Tsi (turbo)</t>
  </si>
  <si>
    <t>Crossfire (215hp) ('04-'07)</t>
  </si>
  <si>
    <t>Crossfire SRT6 ('05-'06)</t>
  </si>
  <si>
    <t>PT Cruiser</t>
  </si>
  <si>
    <t>PT Cruiser GT</t>
  </si>
  <si>
    <t>Datsun</t>
  </si>
  <si>
    <t>510 (96 hp)</t>
  </si>
  <si>
    <t>510 (L20B swap)</t>
  </si>
  <si>
    <t>1600 Roadster ('66-'70)(96hp)</t>
  </si>
  <si>
    <t>DeTomaso</t>
  </si>
  <si>
    <t>Pantera</t>
  </si>
  <si>
    <t>Diasio</t>
  </si>
  <si>
    <t>D962R</t>
  </si>
  <si>
    <t>Dodge</t>
  </si>
  <si>
    <t>Caliber RT 2.4L AWD ('07-'08)</t>
  </si>
  <si>
    <t>Caliber SRT4 2.4L Turbo ('07-'08)</t>
  </si>
  <si>
    <t>Challenger R/T ('09-'10)</t>
  </si>
  <si>
    <t>Challenger SRT8 ('08-'10)</t>
  </si>
  <si>
    <t>Charger 3.5L ('06-'07)</t>
  </si>
  <si>
    <t>Charger 5.7L ('06-'07)</t>
  </si>
  <si>
    <t>Charger SRT8 ('06-'10)</t>
  </si>
  <si>
    <t>Dart 1.4L Turbo ('14)</t>
  </si>
  <si>
    <t>Dart 2.0L ('13-'14)</t>
  </si>
  <si>
    <t>Dart 2.4L ('14)</t>
  </si>
  <si>
    <t>Magnum RT</t>
  </si>
  <si>
    <t>Magnum RT AWD</t>
  </si>
  <si>
    <t>Magnum SRT8</t>
  </si>
  <si>
    <t>Neon DOHC Coupe</t>
  </si>
  <si>
    <t>Neon DOHC Sedan</t>
  </si>
  <si>
    <t>Neon SOHC Coupe</t>
  </si>
  <si>
    <t>Neon SOHC Sedan (1st gen)</t>
  </si>
  <si>
    <t>Neon SOHC Sedan (2nd gen)</t>
  </si>
  <si>
    <t>Neon SRT4 ('03-05)</t>
  </si>
  <si>
    <t>Neon SRT4 ACR</t>
  </si>
  <si>
    <t>Shelby Charger (110hp)</t>
  </si>
  <si>
    <t>Shelby Charger (146hp)</t>
  </si>
  <si>
    <t>Shelby Charger GLHS (turbo)</t>
  </si>
  <si>
    <t>Shelby Lancer</t>
  </si>
  <si>
    <t>Shelby Omni GLH (146 hp)</t>
  </si>
  <si>
    <t>Shelby Omni GLHS</t>
  </si>
  <si>
    <t>Stealth (DOHC)</t>
  </si>
  <si>
    <t>Stealth (SOHC)</t>
  </si>
  <si>
    <t>Stealth Turbo ('91-'93)(AWD)</t>
  </si>
  <si>
    <t>Stealth Turbo ('94-'96)(AWD)</t>
  </si>
  <si>
    <t>Stratus 4-cyl</t>
  </si>
  <si>
    <t>Stratus RT</t>
  </si>
  <si>
    <t>Viper</t>
  </si>
  <si>
    <t>Viper ACR</t>
  </si>
  <si>
    <t>NXU*</t>
  </si>
  <si>
    <t>Viper Comp. Coupe</t>
  </si>
  <si>
    <t>Eagle</t>
  </si>
  <si>
    <t>Talon 2.0L (135-140hp)</t>
  </si>
  <si>
    <t>Talon Turbo ('90-'94)</t>
  </si>
  <si>
    <t>Talon Turbo ('95-'98)</t>
  </si>
  <si>
    <t>Talon Turbo AWD ('90-'94)</t>
  </si>
  <si>
    <t>Talon Turbo AWD ('95-'98)</t>
  </si>
  <si>
    <t>Ferrari</t>
  </si>
  <si>
    <t>348 (&lt;305 hp)</t>
  </si>
  <si>
    <t>348 (320 hp)</t>
  </si>
  <si>
    <t>360 Challenge</t>
  </si>
  <si>
    <t>456GT</t>
  </si>
  <si>
    <t>575M</t>
  </si>
  <si>
    <t>Enzo</t>
  </si>
  <si>
    <t>F430</t>
  </si>
  <si>
    <t>Superamerica</t>
  </si>
  <si>
    <t>Testarossa</t>
  </si>
  <si>
    <t>Fiat</t>
  </si>
  <si>
    <t>124 Spider 1400</t>
  </si>
  <si>
    <t>124 Spider 1600</t>
  </si>
  <si>
    <t>124 Spider 1800</t>
  </si>
  <si>
    <t>124 Sport Spider 2000</t>
  </si>
  <si>
    <t>128 (55-60 hp)</t>
  </si>
  <si>
    <t>500 ('12-13)(USA)</t>
  </si>
  <si>
    <t>500 Abarth (1.4L T)('12-'13)(USA)</t>
  </si>
  <si>
    <t>500e ('13-'15)(electric)</t>
  </si>
  <si>
    <t>X1-9 1.3L</t>
  </si>
  <si>
    <t>X1-9 1.5L</t>
  </si>
  <si>
    <t>X1-9 2000</t>
  </si>
  <si>
    <t>Ford</t>
  </si>
  <si>
    <t>Contour SVT</t>
  </si>
  <si>
    <t>Escort 1.9L</t>
  </si>
  <si>
    <t>NXH*</t>
  </si>
  <si>
    <t>Escort 2.0L</t>
  </si>
  <si>
    <t>Escort GT (1.8L)</t>
  </si>
  <si>
    <t>Escort ZX2</t>
  </si>
  <si>
    <t>Escort ZX2 S/R</t>
  </si>
  <si>
    <t>EXP 1.6L ('82-'85)</t>
  </si>
  <si>
    <t>F150 SVT Lightning</t>
  </si>
  <si>
    <t>Festiva</t>
  </si>
  <si>
    <t>NXH**</t>
  </si>
  <si>
    <t>Fiesta ('11-'14)</t>
  </si>
  <si>
    <t>Fiesta ST ('14)(turbo)</t>
  </si>
  <si>
    <t>Focus (2.0L 16v)('00-'04)</t>
  </si>
  <si>
    <t>Focus (2.0L 16v)('05-'11)</t>
  </si>
  <si>
    <t>Focus (2.0L 16v)('12-'13)</t>
  </si>
  <si>
    <t>Focus (2.0L 8v)('00-'02)</t>
  </si>
  <si>
    <t>Focus (2.3L 16v)('04)</t>
  </si>
  <si>
    <t>Focus RS ('16)(AWD)(turbo)</t>
  </si>
  <si>
    <t>Focus ST 2.3L 16v ('07)</t>
  </si>
  <si>
    <t>Focus ST 2.0L (turbo)('13-'15)</t>
  </si>
  <si>
    <t>Focus SVT (2.0L)('02-'04)</t>
  </si>
  <si>
    <t>Focus ZX4 ST (2.3L)('05-'06)</t>
  </si>
  <si>
    <t>GT</t>
  </si>
  <si>
    <t>Mustang 2.3L turbo ('15)</t>
  </si>
  <si>
    <t>Mustang Boss 302 ('12)</t>
  </si>
  <si>
    <t>Mustang Boss 302 ('13)</t>
  </si>
  <si>
    <t>Mustang Cobra ('93)</t>
  </si>
  <si>
    <t>Mustang Cobra ('94-'95)</t>
  </si>
  <si>
    <t>Mustang Cobra ('96-'98)</t>
  </si>
  <si>
    <t>Mustang Cobra ('99 &amp; '01)</t>
  </si>
  <si>
    <t>Mustang Cobra R ('00)</t>
  </si>
  <si>
    <t>Mustang Cobra R ('93)</t>
  </si>
  <si>
    <t>Mustang Cobra R ('95)</t>
  </si>
  <si>
    <t>Mustang Cobra SVT ('02+)</t>
  </si>
  <si>
    <t>Mustang GT ('05-'06)</t>
  </si>
  <si>
    <t>Mustang GT ('07-'09)</t>
  </si>
  <si>
    <t>Mustang GT ('10)</t>
  </si>
  <si>
    <t>Mustang GT ('11-'12)</t>
  </si>
  <si>
    <t>Mustang GT ('13)</t>
  </si>
  <si>
    <t>Mustang I4</t>
  </si>
  <si>
    <t>Mustang I4 turbo</t>
  </si>
  <si>
    <t>Mustang I6</t>
  </si>
  <si>
    <t>Mustang Mach 1</t>
  </si>
  <si>
    <t>Mustang SVO ('84-'86)</t>
  </si>
  <si>
    <t>Mustang V6 (pre-'99)</t>
  </si>
  <si>
    <t>Mustang V6 ('99-'04)</t>
  </si>
  <si>
    <t>Mustang V6 ('05-'09)</t>
  </si>
  <si>
    <t>Mustang V6 ('10)</t>
  </si>
  <si>
    <t>Mustang V6 ('11-'12)</t>
  </si>
  <si>
    <t>Mustang V6 ('13-'14)</t>
  </si>
  <si>
    <t>Mustang V6 ('15)</t>
  </si>
  <si>
    <t>Mustang V8 ('64-'68 &lt;272 hp)</t>
  </si>
  <si>
    <t>Mustang V8 ('69-'70 &lt;291 hp)</t>
  </si>
  <si>
    <t>Mustang V8 ('71-'73 &lt;286 hp)</t>
  </si>
  <si>
    <t>Mustang V8 ('79-'86 &lt;226 hp)</t>
  </si>
  <si>
    <t>Mustang V8 LX ('87-'93 &lt;226 hp)</t>
  </si>
  <si>
    <t>Mustang V8 GT ('87-'93 &lt;226 hp)</t>
  </si>
  <si>
    <t>Mustang V8 ('94-'98 &lt;226 hp)</t>
  </si>
  <si>
    <t>Mustang V8 ('99-'04)</t>
  </si>
  <si>
    <t>Pinto 1.6L</t>
  </si>
  <si>
    <t>Pinto 2.0L ('71-'74)</t>
  </si>
  <si>
    <t>Pinto 2.3L</t>
  </si>
  <si>
    <t>Pinto 2.8L</t>
  </si>
  <si>
    <t>Probe GT</t>
  </si>
  <si>
    <t>Probe Turbo</t>
  </si>
  <si>
    <t>Sierra Cosworth 2.0L T (204 hp)</t>
  </si>
  <si>
    <t>Sierra Cosworth AWD (220 hp)</t>
  </si>
  <si>
    <t>Shelby GT500 5.4L S/C ('07-'09)</t>
  </si>
  <si>
    <t>Shelby GT500 5.4L S/C ('10-'11)</t>
  </si>
  <si>
    <t>Taurus GL</t>
  </si>
  <si>
    <t>Taurus SHO</t>
  </si>
  <si>
    <t>Thunderbird Super Coupe/Turbo</t>
  </si>
  <si>
    <t>Thunderbird Turbo Coupe</t>
  </si>
  <si>
    <t>Thunderbird V6 (pre-'02)</t>
  </si>
  <si>
    <t>Thunderbird V8 ('02)</t>
  </si>
  <si>
    <t>Thunderbird V8 ('03+)</t>
  </si>
  <si>
    <t>Thunderbird V8 ('90-'97)</t>
  </si>
  <si>
    <t>Geo</t>
  </si>
  <si>
    <t>Metro 1.0L</t>
  </si>
  <si>
    <t>Metro 1.3L</t>
  </si>
  <si>
    <t>Prizm</t>
  </si>
  <si>
    <t>Storm</t>
  </si>
  <si>
    <t>Storm GSI</t>
  </si>
  <si>
    <t>Honda</t>
  </si>
  <si>
    <t>Accord 2.0L (120hp)</t>
  </si>
  <si>
    <t>Accord 2.2L ('90-'97)(130hp)</t>
  </si>
  <si>
    <t>Accord EX 2.2L ('94-'97)(145hp)</t>
  </si>
  <si>
    <t>Accord 2.3L</t>
  </si>
  <si>
    <t>Accord 2.4L ('03-'07)</t>
  </si>
  <si>
    <t>Accord 2.7 V6 ('95-'97)</t>
  </si>
  <si>
    <t>Accord 3.0 V6 ('03-'07)</t>
  </si>
  <si>
    <t>Accord 3.0 V6 ('98-'02)</t>
  </si>
  <si>
    <t>Accord 3.5 V6 ('08-'12)(AT ok)</t>
  </si>
  <si>
    <t>Civic 1.6L SOHC ('88-'91)</t>
  </si>
  <si>
    <t>Civic Base ('88-'91)</t>
  </si>
  <si>
    <t>Civic Coupe 1.8L ('06-'08)</t>
  </si>
  <si>
    <t>Civic CX ('92-'95)</t>
  </si>
  <si>
    <t>Civic del Sol S (&lt;107hp)</t>
  </si>
  <si>
    <t>Civic del Sol Si (&lt;128hp)</t>
  </si>
  <si>
    <t>Civic del Sol VTEC (DOHC 1.6L)</t>
  </si>
  <si>
    <t>Civic DX 1.5L 16v ('88-'91)</t>
  </si>
  <si>
    <t>Civic EX 1.6L ('92-'95)</t>
  </si>
  <si>
    <t>Civic EX 1.6L ('96-'00)</t>
  </si>
  <si>
    <t>Civic EX 1.7L ('01-'05)</t>
  </si>
  <si>
    <t>Civic EX 2.0L  ('16)</t>
  </si>
  <si>
    <t>Civic EX-T 1.5L ('16)(turbo)</t>
  </si>
  <si>
    <t>Civic Non-VTEC (92hp)</t>
  </si>
  <si>
    <t>Civic Si 1.6L ('92-'95)</t>
  </si>
  <si>
    <t>Civic Si 1.6L ('99-'00)</t>
  </si>
  <si>
    <t>Civic Si 2.0L ('01-'05)</t>
  </si>
  <si>
    <t>Civic Si 2.0L ('06-'11)</t>
  </si>
  <si>
    <t>Civic Si 2.4L ('12)</t>
  </si>
  <si>
    <t>Civic Si 2.4L ('13-'14)</t>
  </si>
  <si>
    <t>Civic Type R ('07) (JDM)(225 hp)</t>
  </si>
  <si>
    <t>Civic VX (92hp)</t>
  </si>
  <si>
    <t>CRX DX 1.5L 16v ('88-'91)</t>
  </si>
  <si>
    <t>CRX DX 12v ('85-'87)</t>
  </si>
  <si>
    <t>CRX HF</t>
  </si>
  <si>
    <t>CRX Si 1.5L ('85-'87)</t>
  </si>
  <si>
    <t>CRX Si ('88-'91)</t>
  </si>
  <si>
    <t>CRX 1.6L DOHC VTEC</t>
  </si>
  <si>
    <t>CR-Z (1.5L Hybrid)('11)</t>
  </si>
  <si>
    <t>Fit ('07-'08)</t>
  </si>
  <si>
    <t>Fit ('09-'12)</t>
  </si>
  <si>
    <t>Prelude S ('92-'96)</t>
  </si>
  <si>
    <t>Prelude Si ('92-'96)</t>
  </si>
  <si>
    <t>Prelude Si (pre-'92)</t>
  </si>
  <si>
    <t>Prelude VTEC ('93-'01)</t>
  </si>
  <si>
    <t>S2000 (2.0L)('00-'03)</t>
  </si>
  <si>
    <t>S2000 (2.2L)('04-'08)</t>
  </si>
  <si>
    <t>S2000 CR (2.2L)('08)</t>
  </si>
  <si>
    <t>Hyundai</t>
  </si>
  <si>
    <t>Accent 1.5L (105hp)</t>
  </si>
  <si>
    <t>Accent 1.6L ('01-'08)</t>
  </si>
  <si>
    <t>Elantra 1.6L</t>
  </si>
  <si>
    <t>Elantra 1.8L</t>
  </si>
  <si>
    <t>Elantra 2.0L ('00-'08)</t>
  </si>
  <si>
    <t>Genesis 3.8L ('09-'10)</t>
  </si>
  <si>
    <t>Genesis 4.6L ('09-'10)</t>
  </si>
  <si>
    <t>Genesis Coupe 2.0L Turbo ('10-'12)</t>
  </si>
  <si>
    <t>Genesis Coupe 2.0L Turbo ('13)</t>
  </si>
  <si>
    <t>Genesis Coupe 2.0L T Track
('10-'12)</t>
  </si>
  <si>
    <t>Genesis Coupe 3.8 V6 ('10-'12)</t>
  </si>
  <si>
    <t>Genesis Coupe 3.8 V6 Track
('10-'12)</t>
  </si>
  <si>
    <t>Genesis Coupe 3.8 V6 Track ('13)</t>
  </si>
  <si>
    <t>Sonata 2.4L ('09-'10) (auto ok)</t>
  </si>
  <si>
    <t>Tiburon 2.0L ('03-'07)</t>
  </si>
  <si>
    <t>Tiburon 2.0L ('97-'01)</t>
  </si>
  <si>
    <t>Tiburon V6 2.7L ('03-'07)</t>
  </si>
  <si>
    <t>Tiburon V6 GT LTD 2.7L ('06-'08)</t>
  </si>
  <si>
    <t>Veloster 1.6L ('12-'13)</t>
  </si>
  <si>
    <t>Veloster 1.6L Turbo ('13)</t>
  </si>
  <si>
    <t>Infiniti</t>
  </si>
  <si>
    <t>G20 ('93-'02)</t>
  </si>
  <si>
    <t>G20 ('91-'92)</t>
  </si>
  <si>
    <t>G35 (incl. 6MT) (pre-'05)</t>
  </si>
  <si>
    <t>G35 (incl. 6MT)('05-'06)</t>
  </si>
  <si>
    <t>G35 Coupe 6MT ('07)</t>
  </si>
  <si>
    <t>G35 (306 hp)(incl. Sport)('07-'08)</t>
  </si>
  <si>
    <t>G35x (AWD)('07-'08)</t>
  </si>
  <si>
    <t>G37 (7 sp auto)('09-'11)</t>
  </si>
  <si>
    <t>I30 ('00-'01)</t>
  </si>
  <si>
    <t>I30 ('96-'99)</t>
  </si>
  <si>
    <t>I35</t>
  </si>
  <si>
    <t>Q45 ('02-'07)</t>
  </si>
  <si>
    <t>Q45 (pre-'02)</t>
  </si>
  <si>
    <t>Jaguar</t>
  </si>
  <si>
    <t>S-Type 3.0L (235 hp)</t>
  </si>
  <si>
    <t>S-Type 4.0L, 4.2L</t>
  </si>
  <si>
    <t>S-Type R 4.2L S/C ('03-'04)</t>
  </si>
  <si>
    <t>S-Type R 4.2L S/C ('05-'07)</t>
  </si>
  <si>
    <t>XJ Vanden Plas (&lt;301 hp)</t>
  </si>
  <si>
    <t>XJ8 3.5L</t>
  </si>
  <si>
    <t>XJ8 4.2L</t>
  </si>
  <si>
    <t>XJ8 S/C ('00-'07)</t>
  </si>
  <si>
    <t>XJR ('98-'07)</t>
  </si>
  <si>
    <t>XJS ('88-'91)</t>
  </si>
  <si>
    <t>XKR-SC ('00-'06)</t>
  </si>
  <si>
    <t>XKR-SC ('07)</t>
  </si>
  <si>
    <t>XKE</t>
  </si>
  <si>
    <t>X-Type ('02-'07) AWD</t>
  </si>
  <si>
    <t>Jensen-Healey</t>
  </si>
  <si>
    <t>2.0L ('73-'76)</t>
  </si>
  <si>
    <t>Kia</t>
  </si>
  <si>
    <t>Forte (2.0L) ('10-'12)</t>
  </si>
  <si>
    <t>Forte 5-door (2.0L) ('11-'12)</t>
  </si>
  <si>
    <t>Rio ('06-'11)</t>
  </si>
  <si>
    <t>Rio ('12-'13)</t>
  </si>
  <si>
    <t>Sephia</t>
  </si>
  <si>
    <t>Spectra</t>
  </si>
  <si>
    <t>Lamborghini</t>
  </si>
  <si>
    <t>Diablo VT</t>
  </si>
  <si>
    <t>Lexus</t>
  </si>
  <si>
    <t>GS300 ('06)</t>
  </si>
  <si>
    <t>GS300 ('93-'05)</t>
  </si>
  <si>
    <t>GS350 ('07-'08)</t>
  </si>
  <si>
    <t>GS400</t>
  </si>
  <si>
    <t>GS430 ('01-'07)</t>
  </si>
  <si>
    <t>GS460 ('08)</t>
  </si>
  <si>
    <t>IS250 ('06-'08)(6sp man.)</t>
  </si>
  <si>
    <t>IS250 (AWD)('06-'08)</t>
  </si>
  <si>
    <t>IS F ('08-'09)</t>
  </si>
  <si>
    <t>IS300</t>
  </si>
  <si>
    <t>IS350 ('16)</t>
  </si>
  <si>
    <t>IS350 (AWD)('16)</t>
  </si>
  <si>
    <t>LS400</t>
  </si>
  <si>
    <t>LS430</t>
  </si>
  <si>
    <t>LS460 ('07-'08)</t>
  </si>
  <si>
    <t>SC300</t>
  </si>
  <si>
    <t>SC400</t>
  </si>
  <si>
    <t>SC430 ('02-'08)</t>
  </si>
  <si>
    <t>Lincoln</t>
  </si>
  <si>
    <t>LS (V8) ('03-'06)</t>
  </si>
  <si>
    <t>Lotus</t>
  </si>
  <si>
    <t>Elan M100 ('91-'92)(turbo)</t>
  </si>
  <si>
    <t>Elise ('05-'07)</t>
  </si>
  <si>
    <t>Esprit (V8) TT</t>
  </si>
  <si>
    <t>Esprit 4 Turbo</t>
  </si>
  <si>
    <t>Evora ('10-'14)</t>
  </si>
  <si>
    <t>Exige ('06)</t>
  </si>
  <si>
    <t>Exige S ('07)</t>
  </si>
  <si>
    <t>Exige 240R, S240, S260</t>
  </si>
  <si>
    <t>Maserati</t>
  </si>
  <si>
    <t>GranTurismo</t>
  </si>
  <si>
    <t>Mazda</t>
  </si>
  <si>
    <t>323 (pre'95--82hp)</t>
  </si>
  <si>
    <t>323 GTX (1.6L T)</t>
  </si>
  <si>
    <t>626 2.0L</t>
  </si>
  <si>
    <t>626 2.5L V6</t>
  </si>
  <si>
    <t>Mazda2 ('11)</t>
  </si>
  <si>
    <t>Mazda3 (2.0L)('04-'06)</t>
  </si>
  <si>
    <t>Mazda3 (2.0L)('07-'10)</t>
  </si>
  <si>
    <t>Mazda3 (2.3L)('04-'06)</t>
  </si>
  <si>
    <t>Mazda3 (2.3L)('07-'09)</t>
  </si>
  <si>
    <t>Mazda3 (2.5L)('10-'13)</t>
  </si>
  <si>
    <t>Mazda3 (2.5L)('14-'15)</t>
  </si>
  <si>
    <t>Mazda6 2.3L ('03-'06)</t>
  </si>
  <si>
    <t>Mazda6 2.3L ('07-'08)</t>
  </si>
  <si>
    <t>Mazda6 2.5L ('09-'13)</t>
  </si>
  <si>
    <t>Mazda6 2.5L ('14-'16)</t>
  </si>
  <si>
    <t>Mazda6 3.0L (V6) ('03-'05)</t>
  </si>
  <si>
    <t>Mazda6 3.0L (V6) ('06-'08)</t>
  </si>
  <si>
    <t>Mazda6 3.7L (V6) ('08-'13)</t>
  </si>
  <si>
    <t>Mazdaspeed Protegé (Turbo)</t>
  </si>
  <si>
    <t>Mazdaspeed3 (turbo)('07-'09)</t>
  </si>
  <si>
    <t>Mazdaspeed3 (turbo)('10-'13)</t>
  </si>
  <si>
    <t>Mazdaspeed6 (AWD)('06-'07)</t>
  </si>
  <si>
    <t>Miata 1.6L</t>
  </si>
  <si>
    <t>Miata 1.8L ('94-'97)</t>
  </si>
  <si>
    <t>Miata 1.8L ('99-'00)</t>
  </si>
  <si>
    <t>Miata 1.8L VVT ('01-'05)</t>
  </si>
  <si>
    <t>Miata MX-5 ('06-'15)</t>
  </si>
  <si>
    <t>Miata MX-5 turbo ('04-'05)</t>
  </si>
  <si>
    <t>MX-3</t>
  </si>
  <si>
    <t>MX-3 GS</t>
  </si>
  <si>
    <t>MX-6 (2.2L)(110hp)</t>
  </si>
  <si>
    <t>MX-6 GT (turbo)</t>
  </si>
  <si>
    <t>MX-6 V6 ('92-'97)</t>
  </si>
  <si>
    <t>Protegé 1.6L</t>
  </si>
  <si>
    <t>Protegé 1.8L</t>
  </si>
  <si>
    <t>Protegé 2.0L</t>
  </si>
  <si>
    <t>Protegé 5</t>
  </si>
  <si>
    <t>Protegé MP3</t>
  </si>
  <si>
    <t>RX-3 ('72-'78) (12A)</t>
  </si>
  <si>
    <t>RX-7 12A</t>
  </si>
  <si>
    <t>RX-7 13B</t>
  </si>
  <si>
    <t>RX-7 13B GSL-SE (1st Gen)</t>
  </si>
  <si>
    <t>RX-7 TT (3rd Gen)</t>
  </si>
  <si>
    <t>RX-7 Turbo II (2nd Gen)</t>
  </si>
  <si>
    <t>RX-8 ('04-'08)</t>
  </si>
  <si>
    <t>RX-8 ('09-'11)</t>
  </si>
  <si>
    <t>RX-8 R3 ('09-'11)</t>
  </si>
  <si>
    <t>RX-8 (197 hp)(Auto)('04-'05)</t>
  </si>
  <si>
    <t>RX-8 (212 hp)(Auto)('06-'07)</t>
  </si>
  <si>
    <t>Mercedes</t>
  </si>
  <si>
    <t>190E 2.3  (16v)</t>
  </si>
  <si>
    <t>190E 2.6L ('86-'93)</t>
  </si>
  <si>
    <t>C230 ('02-'05)</t>
  </si>
  <si>
    <t>C230 ('06-'07)</t>
  </si>
  <si>
    <t>C280 ('94-'00)</t>
  </si>
  <si>
    <t>C280 ('06-'07)</t>
  </si>
  <si>
    <t>C300 ('08)</t>
  </si>
  <si>
    <t>C32 AMG ('02-'04)</t>
  </si>
  <si>
    <t>C320 ('01-'05)</t>
  </si>
  <si>
    <t>C43 AMG ('98-'00)</t>
  </si>
  <si>
    <t>C55 AMG ('05-'06)</t>
  </si>
  <si>
    <t>CL55 AMG (5.4L)('01-'02)</t>
  </si>
  <si>
    <t>CL65 AMG ('06)</t>
  </si>
  <si>
    <t>CLK55 AMG ('04-'06)</t>
  </si>
  <si>
    <t>CLK430 ('99-'01)</t>
  </si>
  <si>
    <t>CLK430 ('02-'03)</t>
  </si>
  <si>
    <t>CLK500 ('03-'06)</t>
  </si>
  <si>
    <t>CLK550 ('07)</t>
  </si>
  <si>
    <t>CLK63 AMG ('07)</t>
  </si>
  <si>
    <t>E55 AMG ('03-'06)</t>
  </si>
  <si>
    <t>E55 AMG ('99-'02)</t>
  </si>
  <si>
    <t>E63 AMG ('07)</t>
  </si>
  <si>
    <t>SL55 AMG ('03-'06)</t>
  </si>
  <si>
    <t>SL55 AMG ('07)</t>
  </si>
  <si>
    <t>SL65 AMG ('07)</t>
  </si>
  <si>
    <t>SLK 320 ('01-'04)</t>
  </si>
  <si>
    <t>SLK32 AMG ('02-'04)</t>
  </si>
  <si>
    <t>SLK 350 ('05-'08)</t>
  </si>
  <si>
    <t>SLK55 AMG ('05-'07)</t>
  </si>
  <si>
    <t>Mercury</t>
  </si>
  <si>
    <t>Capri 1.6L (75hp)</t>
  </si>
  <si>
    <t>Capri 2.0L ('71) (100hp)</t>
  </si>
  <si>
    <t>Capri 2.0L ('72-'74)</t>
  </si>
  <si>
    <t>Capri 2.3L ('76-'77)</t>
  </si>
  <si>
    <t>Capri 2.6L, 2.8L ('72-'74)</t>
  </si>
  <si>
    <t>Capri 2.8L ('76-'77)</t>
  </si>
  <si>
    <t>Cougar 2.5L V6</t>
  </si>
  <si>
    <t>Marauder</t>
  </si>
  <si>
    <t>Merkur</t>
  </si>
  <si>
    <t>XR4Ti</t>
  </si>
  <si>
    <t>MG</t>
  </si>
  <si>
    <t>Midget 1.1l, 1.3l, 1.5l</t>
  </si>
  <si>
    <t>Mitsubishi</t>
  </si>
  <si>
    <t>Eclipse Turbo AWD ('92-'94)</t>
  </si>
  <si>
    <t>Eclipse Turbo AWD ('95-'98)</t>
  </si>
  <si>
    <t>Eclipse Turbo AWD ('99)</t>
  </si>
  <si>
    <t>Galant 2.4L ('94-'03)</t>
  </si>
  <si>
    <t>Galant 2.4L ('04-'07)</t>
  </si>
  <si>
    <t>Galant 3.0L V6 (195hp)</t>
  </si>
  <si>
    <t>Galant 3.8L (230 hp)('02-'07)</t>
  </si>
  <si>
    <t>Galant 3.8L Ralliart ('07)</t>
  </si>
  <si>
    <t>Galant VR4 (AWD) ('91-'92)</t>
  </si>
  <si>
    <t>Lancer 2.0L ('02-'07)</t>
  </si>
  <si>
    <t>Lancer 2.0L DE, SE ('08)</t>
  </si>
  <si>
    <t>Lancer 2.4L ('04-'07)</t>
  </si>
  <si>
    <t>Lancer Evo VIII ('03-'05)(AWD)</t>
  </si>
  <si>
    <t>Lancer Evo VIII MR ('05)(AWD)</t>
  </si>
  <si>
    <t>Lancer Evo IX ('06)(AWD)</t>
  </si>
  <si>
    <t>Lancer Evo MR ('06)(AWD)</t>
  </si>
  <si>
    <t>Lancer Evo RS ('06)(AWD)</t>
  </si>
  <si>
    <t>Lancer Evo X GSR ('08-'14)(AWD)</t>
  </si>
  <si>
    <t>Lancer Evo X MR ('08-'14)(AWD)</t>
  </si>
  <si>
    <t>Lancer Ralliart ('09)</t>
  </si>
  <si>
    <t>Mirage</t>
  </si>
  <si>
    <t>Mirage 1.8L</t>
  </si>
  <si>
    <t>Starion (turbo)</t>
  </si>
  <si>
    <t>Starion ESI-R (turbo)</t>
  </si>
  <si>
    <t>Nissan</t>
  </si>
  <si>
    <t>200SX 1.6L</t>
  </si>
  <si>
    <t>200SX 2.0L ('80-'81)</t>
  </si>
  <si>
    <t>200SX 2.0L Turbo</t>
  </si>
  <si>
    <t>200SX SE-R (2.0L)</t>
  </si>
  <si>
    <t>240SX</t>
  </si>
  <si>
    <t>240SX HICAS</t>
  </si>
  <si>
    <t>240SX SOHC ('89-'90) (140hp)</t>
  </si>
  <si>
    <t>240Z</t>
  </si>
  <si>
    <t>260Z</t>
  </si>
  <si>
    <t>280Z</t>
  </si>
  <si>
    <t>280ZX</t>
  </si>
  <si>
    <t>280ZX Turbo</t>
  </si>
  <si>
    <t>300ZX all (Z31--'84-'88) NA</t>
  </si>
  <si>
    <t>300ZX Turbo (Z31--'84-'89)</t>
  </si>
  <si>
    <t>300ZX NA (Z32) 2+2</t>
  </si>
  <si>
    <t>300ZX NA (Z32--'89-'96)</t>
  </si>
  <si>
    <t>300ZX TT</t>
  </si>
  <si>
    <t>350Z (287hp)('03-'05)(enth. ok)</t>
  </si>
  <si>
    <t>350Z (300hp)('06)(enth. ok)</t>
  </si>
  <si>
    <t>350Z (306hp)('07-'08)(enth. ok)</t>
  </si>
  <si>
    <t>350Z Nismo ('07-'08)</t>
  </si>
  <si>
    <t>350Z Roadster ('06)</t>
  </si>
  <si>
    <t>350Z Track ('05-'06),35ann, GT</t>
  </si>
  <si>
    <t>350Z Track Model ('03-'04)</t>
  </si>
  <si>
    <t>370Z ('09)(6 sp. manual)</t>
  </si>
  <si>
    <t>370Z Sport Model ('09)</t>
  </si>
  <si>
    <t>370Z Nismo ('09)</t>
  </si>
  <si>
    <t>Altima 2.4L</t>
  </si>
  <si>
    <t>Altima 2.5L ('02-'09)</t>
  </si>
  <si>
    <t>Altima 3.5L ('02-'06)</t>
  </si>
  <si>
    <t>Altima 3.5L ('07-'08)</t>
  </si>
  <si>
    <t>Altima 3.5L SE-R ('05-'06)</t>
  </si>
  <si>
    <t>GT-R ('09+)</t>
  </si>
  <si>
    <t>Juke 1.6L (turbo) ('11-'15)</t>
  </si>
  <si>
    <t>Juke 1.6L (turbo)(AWD) ('11-'15)</t>
  </si>
  <si>
    <t>Maxima 3.5L ('02-'03)</t>
  </si>
  <si>
    <t>Maxima 3.5L ('04-'06)</t>
  </si>
  <si>
    <t>Maxima 3.5L ('07-'08)</t>
  </si>
  <si>
    <t>Maxima SE 3.0L ('00-'01)</t>
  </si>
  <si>
    <t>NX2000</t>
  </si>
  <si>
    <t>Pickup ('90-'97)(2WD)</t>
  </si>
  <si>
    <t>Pulsar NX 1.8L</t>
  </si>
  <si>
    <t>Sentra 1.6L ('87-'88)(8v)(69hp)</t>
  </si>
  <si>
    <t>Sentra 1.6L (16v)</t>
  </si>
  <si>
    <t>Sentra 1.8L ('00-'06)</t>
  </si>
  <si>
    <t>Sentra 2.0L ('07-'08)</t>
  </si>
  <si>
    <t>Sentra SE ('98-'01)</t>
  </si>
  <si>
    <t>Sentra SE-R 2.0L ('91-'94)</t>
  </si>
  <si>
    <t>Sentra SE-R 2.5L ('02-'06)</t>
  </si>
  <si>
    <t>Sentra SE-R 2.5L ('07-'08)</t>
  </si>
  <si>
    <t>Sentra Spec V ('02-'06)</t>
  </si>
  <si>
    <t>Sentra Spec V ('07-'08)</t>
  </si>
  <si>
    <t>Versa 1.6L ('09-'15)</t>
  </si>
  <si>
    <t>Versa 1.8L ('07-'12)</t>
  </si>
  <si>
    <t>Versa Note 1.6L ('14-'15)</t>
  </si>
  <si>
    <t>Noble</t>
  </si>
  <si>
    <t>M12 GTO-3R (352 hp 3.0L V6)</t>
  </si>
  <si>
    <t>M400 (425 hp 3.0L V6)</t>
  </si>
  <si>
    <t>Oldsmobile</t>
  </si>
  <si>
    <t>Cutlass Calais 2.3L Int. (150hp)</t>
  </si>
  <si>
    <t>Cutlass Calais 2.3L Int. (180hp)</t>
  </si>
  <si>
    <t>Cutlass Calais 2.3L Quad442</t>
  </si>
  <si>
    <t>Cutlass Calais Quad442 W41</t>
  </si>
  <si>
    <t>Opel</t>
  </si>
  <si>
    <t>GT 1100</t>
  </si>
  <si>
    <t>GT1900</t>
  </si>
  <si>
    <t>Manta</t>
  </si>
  <si>
    <t>Peugeot</t>
  </si>
  <si>
    <t>505 Turbo 2.2L ('86-'88)(150hp)</t>
  </si>
  <si>
    <t>505 Turbo 2.2L ('88-'89)(180hp)</t>
  </si>
  <si>
    <t>Plymouth</t>
  </si>
  <si>
    <t>Laser Turbo ('90-'94)</t>
  </si>
  <si>
    <t>Laser Turbo AWD ('92-'94)</t>
  </si>
  <si>
    <t>Prowler</t>
  </si>
  <si>
    <t>Pontiac</t>
  </si>
  <si>
    <t>Fiero (4-cyl)</t>
  </si>
  <si>
    <t>Fiero (V6)</t>
  </si>
  <si>
    <t>Firebird 3.4L (V6)</t>
  </si>
  <si>
    <t>Firebird 3.8L</t>
  </si>
  <si>
    <t>Firebird Firehawk</t>
  </si>
  <si>
    <t>Firebird WS6</t>
  </si>
  <si>
    <t>Formula ('98-'02)</t>
  </si>
  <si>
    <t>Formula (pre-'98)</t>
  </si>
  <si>
    <t>Formula '87 (5.0L, 215hp)</t>
  </si>
  <si>
    <t>Grand AM 2.3L (170,180hp)</t>
  </si>
  <si>
    <t>Grand Am 3.4L (V6)</t>
  </si>
  <si>
    <t>Grand Prix GT 3.8L ('98-'04)</t>
  </si>
  <si>
    <t>Grand Prix GT 3.8L ('05-'06)</t>
  </si>
  <si>
    <t>Grand Prix GTP ('99-'03)</t>
  </si>
  <si>
    <t>Grand Prix GTP ('04-'06)</t>
  </si>
  <si>
    <t>Grand Prix GXP ('05-'08)</t>
  </si>
  <si>
    <t>Grand Prix SE 3.1L</t>
  </si>
  <si>
    <t>GTO ('04)</t>
  </si>
  <si>
    <t>GTO ('05-'06)</t>
  </si>
  <si>
    <t>Solstice ('06-'08)</t>
  </si>
  <si>
    <t>Solstice GXP (turbo)('07-'08)</t>
  </si>
  <si>
    <t>Trans Am ('98-'02)</t>
  </si>
  <si>
    <t>Trans Am (pre-'98)</t>
  </si>
  <si>
    <t>Trans Am Turbo V6</t>
  </si>
  <si>
    <t>Vibe 1.8L ('03-'07)</t>
  </si>
  <si>
    <t>Vibe GT ('04-'06)</t>
  </si>
  <si>
    <t>Vibe GT ('03)</t>
  </si>
  <si>
    <t>Porsche</t>
  </si>
  <si>
    <t>911 ('63-'69)</t>
  </si>
  <si>
    <t>911 ('70-'73)</t>
  </si>
  <si>
    <t>911 ('73-'77)</t>
  </si>
  <si>
    <t>911 ('78-'83)</t>
  </si>
  <si>
    <t>911 ('84-'89)</t>
  </si>
  <si>
    <t>911 Carrera ('73-'77)</t>
  </si>
  <si>
    <t>911 Turbo 3.0L ('74-'77)</t>
  </si>
  <si>
    <t>911 Turbo 3.3L ('77-'89)</t>
  </si>
  <si>
    <t>911S ('67-'69)</t>
  </si>
  <si>
    <t>911S ('70-'73)</t>
  </si>
  <si>
    <t>914-4</t>
  </si>
  <si>
    <t>914-6</t>
  </si>
  <si>
    <t>924 ('77-'79)</t>
  </si>
  <si>
    <t>924S ('87)</t>
  </si>
  <si>
    <t>924S ('88)</t>
  </si>
  <si>
    <t>924 Turbo</t>
  </si>
  <si>
    <t>928 ('78-'82)(4.5L)</t>
  </si>
  <si>
    <t>944 ('83-'87)</t>
  </si>
  <si>
    <t>944 2.5L ('88)</t>
  </si>
  <si>
    <t>944 2.7L ('89)(162 hp)</t>
  </si>
  <si>
    <t>944 S</t>
  </si>
  <si>
    <t>944 S2</t>
  </si>
  <si>
    <t>944 Turbo ('86-'88)</t>
  </si>
  <si>
    <t>944 Turbo S ('88-'89)</t>
  </si>
  <si>
    <t>964 Carrera 2</t>
  </si>
  <si>
    <t>964 Carrera 4 (AWD)</t>
  </si>
  <si>
    <t>964 RS</t>
  </si>
  <si>
    <t>964 RS America</t>
  </si>
  <si>
    <t>965 3.3L (Turbo II--'90-'92)</t>
  </si>
  <si>
    <t>965 3.6L (Turbo II--'93-'94)</t>
  </si>
  <si>
    <t>968 Turbo S</t>
  </si>
  <si>
    <t>993 C2 ('94-'95)</t>
  </si>
  <si>
    <t>993 C2 ('96-'99)</t>
  </si>
  <si>
    <t>993 C2S</t>
  </si>
  <si>
    <t>993 C4 (AWD)</t>
  </si>
  <si>
    <t>993 C4S (AWD)</t>
  </si>
  <si>
    <t>993 Cup</t>
  </si>
  <si>
    <t>993 RS 3.8L</t>
  </si>
  <si>
    <t>993 Turbo (AWD)</t>
  </si>
  <si>
    <t>993 Turbo S (AWD)</t>
  </si>
  <si>
    <t>996 C2 (3.4L) ('99-'01)</t>
  </si>
  <si>
    <t>996 C2 (3.6L)('02-'04)</t>
  </si>
  <si>
    <t>996 C4 (3.4L)</t>
  </si>
  <si>
    <t>996 C4 (3.6L)</t>
  </si>
  <si>
    <t>996 C4S (3.6L)</t>
  </si>
  <si>
    <t>996 GT2</t>
  </si>
  <si>
    <t>996 GT3</t>
  </si>
  <si>
    <t>996 Cup</t>
  </si>
  <si>
    <t>996 Turbo</t>
  </si>
  <si>
    <t>996 Turbo S</t>
  </si>
  <si>
    <t>997 C4 ('06-'07)</t>
  </si>
  <si>
    <t>997 C4S ('06'-07)</t>
  </si>
  <si>
    <t>997 Carrera ('05-'07)</t>
  </si>
  <si>
    <t>997 Club Coupe</t>
  </si>
  <si>
    <t>997 CS  ('05-'07)</t>
  </si>
  <si>
    <t>997 GT3 ('07)</t>
  </si>
  <si>
    <t>997 GT3 Cup</t>
  </si>
  <si>
    <t>997 Turbo AWD ('07)</t>
  </si>
  <si>
    <t>Boxster ('97-'99)</t>
  </si>
  <si>
    <t>Boxster ('00-'02)</t>
  </si>
  <si>
    <t>Boxster ('02-'04)</t>
  </si>
  <si>
    <t>Boxster ('05-'06)</t>
  </si>
  <si>
    <t>Boxster ('07-'08)</t>
  </si>
  <si>
    <t>Boxster ('09-'10)</t>
  </si>
  <si>
    <t>Boxster S ('05-'06)</t>
  </si>
  <si>
    <t>Boxster S ('00-'02)</t>
  </si>
  <si>
    <t>Boxster S ('03-'04)</t>
  </si>
  <si>
    <t>Boxster S ('07-'08)</t>
  </si>
  <si>
    <t>Boxster S ('09-10)</t>
  </si>
  <si>
    <t>Boxster Spyder ('11)</t>
  </si>
  <si>
    <t>Carrera GT</t>
  </si>
  <si>
    <t>Cayenne S ('03-'06)(AWD)</t>
  </si>
  <si>
    <t>Cayenne Turbo ('08)(AWD)</t>
  </si>
  <si>
    <t>Cayman 2.7L ('07-'08)</t>
  </si>
  <si>
    <t>Cayman 2.9L ('09-'12)</t>
  </si>
  <si>
    <t>Cayman S 3.4L ('06-'08)</t>
  </si>
  <si>
    <t>Cayman S 3.4L ('09-'12)</t>
  </si>
  <si>
    <t>Cayman S 3.4L ('14)</t>
  </si>
  <si>
    <t>Cayman R 3.4L ('11-'12)</t>
  </si>
  <si>
    <t>Renault</t>
  </si>
  <si>
    <t>Alliance 1.4L (60hp)</t>
  </si>
  <si>
    <t>Alliance 1.7L (85hp)</t>
  </si>
  <si>
    <t>Alliance 2.0L GTA (95hp)</t>
  </si>
  <si>
    <t>Rossion</t>
  </si>
  <si>
    <t>Q1</t>
  </si>
  <si>
    <t>Saab</t>
  </si>
  <si>
    <t>900 Turbo SPG ('85-'89)</t>
  </si>
  <si>
    <t>900 Turbo SPG ('90-'91)</t>
  </si>
  <si>
    <t>9000 Aero 2.3L Turbo ('93-'97)</t>
  </si>
  <si>
    <t>9-2X Aero ('05)(AWD)</t>
  </si>
  <si>
    <t>9-2X Aero ('06)(AWD)</t>
  </si>
  <si>
    <t>9-2X Linear ('05-'06)(AWD)</t>
  </si>
  <si>
    <t>9-3 2.0T ('99-'01)(turbo)</t>
  </si>
  <si>
    <t>9-3 Aero 2.0T &amp; 2.0T ('04-'07)</t>
  </si>
  <si>
    <t>9-3 Aero 2.8L ('06-'07)</t>
  </si>
  <si>
    <t>9-3 Viggen ('99-'02)</t>
  </si>
  <si>
    <t>9-5 2.3T</t>
  </si>
  <si>
    <t>9-5 Aero 2.3T &amp; 2.3T ('02-'06)</t>
  </si>
  <si>
    <t>99 EMS ('72-'76)(2.0L)</t>
  </si>
  <si>
    <t>Saturn</t>
  </si>
  <si>
    <t>Ion ('03-'04)</t>
  </si>
  <si>
    <t>Ion ('05-'07)</t>
  </si>
  <si>
    <t>Ion Redline ('04-'07)</t>
  </si>
  <si>
    <t>Sky ('07-'08)</t>
  </si>
  <si>
    <t>Sky Redline ('07-'08)</t>
  </si>
  <si>
    <t>S-Series (DOHC) ('91-'02)</t>
  </si>
  <si>
    <t>S-Series (SOHC) ('91-'02)</t>
  </si>
  <si>
    <t>Scion</t>
  </si>
  <si>
    <t>tC ('05-'10)</t>
  </si>
  <si>
    <t>tC ('11)</t>
  </si>
  <si>
    <t>xA ('04-'06)</t>
  </si>
  <si>
    <t>xB ('04-'06)</t>
  </si>
  <si>
    <t>FR-S Coupe ('13-'16)</t>
  </si>
  <si>
    <t>Subaru</t>
  </si>
  <si>
    <t>BRZ Coupe ('13-'16)</t>
  </si>
  <si>
    <t>Forester XT ('04-'05) (AWD)</t>
  </si>
  <si>
    <t>Forester XT ('06-'07) (AWD)</t>
  </si>
  <si>
    <t>Impreza 1.8L (AWD)</t>
  </si>
  <si>
    <t>Impreza 1.8L (FWD)</t>
  </si>
  <si>
    <t>Impreza 2.2L (AWD)</t>
  </si>
  <si>
    <t>Impreza 2.5L ('98-'01)(AWD)</t>
  </si>
  <si>
    <t>Impreza 2.5L ('02-'05)(AWD)</t>
  </si>
  <si>
    <t>Impreza 2.5L ('06-'08)(AWD)</t>
  </si>
  <si>
    <t>Legacy 2.2L ('90-'94)(AWD)</t>
  </si>
  <si>
    <t>Legacy 2.2L ('95-'99)(AWD)</t>
  </si>
  <si>
    <t>Legacy 2.2L T AWD ('91-'94)</t>
  </si>
  <si>
    <t>Legacy 2.5L ('00-'08)(AWD)</t>
  </si>
  <si>
    <t>Legacy GT ('05-'08)(AWD)(Turbo)</t>
  </si>
  <si>
    <t>Legacy 3.0 AWD ('08)</t>
  </si>
  <si>
    <t>Outback 3.0 ('01-'04)(AWD)</t>
  </si>
  <si>
    <t>Outback 3.0 ('05-'07)(AWD)</t>
  </si>
  <si>
    <t>Outback XT ('05-'06)(AWD)</t>
  </si>
  <si>
    <t>Outback XT ('07)(AWD)</t>
  </si>
  <si>
    <t>SVX (AWD)</t>
  </si>
  <si>
    <t>WRX 2.0L ('02-'05) (AWD)</t>
  </si>
  <si>
    <t>WRX 2.0L ('15)(AWD)</t>
  </si>
  <si>
    <t>WRX 2.5L ('06-'08)(AWD)</t>
  </si>
  <si>
    <t>WRX 2.5L ('09-'14)(AWD)</t>
  </si>
  <si>
    <t>WRX STi ('04-'07)(AWD)</t>
  </si>
  <si>
    <t>WRX STI ('08-'14)(AWD)</t>
  </si>
  <si>
    <t>XT</t>
  </si>
  <si>
    <t>XT6 (AWD)</t>
  </si>
  <si>
    <t>XV Crosstrek ('13-'15)(AWD)</t>
  </si>
  <si>
    <t>Sunbeam</t>
  </si>
  <si>
    <t>Tiger</t>
  </si>
  <si>
    <t>Suzuki</t>
  </si>
  <si>
    <t>Swift ('94-'01)</t>
  </si>
  <si>
    <t>Swift 1.3L GT ('89-'94)</t>
  </si>
  <si>
    <t>SX4 Sport ('08-'09)</t>
  </si>
  <si>
    <t>SX4 Sport ('10)</t>
  </si>
  <si>
    <t>Toyota</t>
  </si>
  <si>
    <t>Camry 2.4L ('02-'06)</t>
  </si>
  <si>
    <t>Camry 2.4L ('07-'08)</t>
  </si>
  <si>
    <t>Camry 3.0L (V6)('97-'01)</t>
  </si>
  <si>
    <t>Camry 3.0L (V6)('03-'05)</t>
  </si>
  <si>
    <t>Camry 3.3L (V6)('04-'05)</t>
  </si>
  <si>
    <t>Camry 3.3L (V6)('06)</t>
  </si>
  <si>
    <t>Camry 3.5L (V6)('07-'08)</t>
  </si>
  <si>
    <t>Celica AllTrac ('88-'89)</t>
  </si>
  <si>
    <t>Celica AllTrac ('90-'93)</t>
  </si>
  <si>
    <t>Celica GT ('00-'05)</t>
  </si>
  <si>
    <t>Celica GT ('77-'82)</t>
  </si>
  <si>
    <t>Celica GT ('83-'86)</t>
  </si>
  <si>
    <t>Celica GT ('87-'89)</t>
  </si>
  <si>
    <t>Celica GT ('90-'99)</t>
  </si>
  <si>
    <t>Celica GT-S ('00-'05)</t>
  </si>
  <si>
    <t>Celica GT-S ('83-'85)</t>
  </si>
  <si>
    <t>Celica GT-S ('86-'93)</t>
  </si>
  <si>
    <t>Celica ST ('90-'93)</t>
  </si>
  <si>
    <t>Celica Supra (1st gen)</t>
  </si>
  <si>
    <t>Corolla 1.8L ('03-'07)</t>
  </si>
  <si>
    <t>Corolla FX-16 GT-S</t>
  </si>
  <si>
    <t>Corolla GT-S 1.6L 16v ('84-'87)</t>
  </si>
  <si>
    <t>Corolla GT-S 1.6L 16v ('88-'89)</t>
  </si>
  <si>
    <t>Corolla SR5 ('79-'83)(3TC)</t>
  </si>
  <si>
    <t>Corolla XRS</t>
  </si>
  <si>
    <t>Echo</t>
  </si>
  <si>
    <t>Matrix ('03-'08)</t>
  </si>
  <si>
    <t>Matrix ('09-'14)</t>
  </si>
  <si>
    <t>Matrix XRS (180 hp)('03-'04)</t>
  </si>
  <si>
    <t>Matrix XRS ('05-'06)</t>
  </si>
  <si>
    <t>MR Spyder</t>
  </si>
  <si>
    <t>MR2 (1st Gen NA)</t>
  </si>
  <si>
    <t>MR2 2.2L DOHC</t>
  </si>
  <si>
    <t>MR2 SC</t>
  </si>
  <si>
    <t>MR2 Turbo</t>
  </si>
  <si>
    <t>Paseo</t>
  </si>
  <si>
    <t>Prius</t>
  </si>
  <si>
    <t>NXH</t>
  </si>
  <si>
    <t>Solara 3.3L ('04-'06)</t>
  </si>
  <si>
    <t>Solara 3.3L ('07-'08)</t>
  </si>
  <si>
    <t>Supra NA ('88-'92)</t>
  </si>
  <si>
    <t>Supra NA ('94-'98)</t>
  </si>
  <si>
    <t>Supra T</t>
  </si>
  <si>
    <t>Supra TT</t>
  </si>
  <si>
    <t>Tacoma X-Runner ('05-'10)</t>
  </si>
  <si>
    <t>Tercel ('88-'90) (78hp)</t>
  </si>
  <si>
    <t>Yaris ('07-'11)</t>
  </si>
  <si>
    <t>Yaris ('12)</t>
  </si>
  <si>
    <t>Triumph</t>
  </si>
  <si>
    <t>GT6 MK I</t>
  </si>
  <si>
    <t>GT6 MK III</t>
  </si>
  <si>
    <t>Spitfire MK 2 (75hp, 1147cc)</t>
  </si>
  <si>
    <t>TR4 ('61-'64)</t>
  </si>
  <si>
    <t>TR6 ('69-'76)(2.5L S6 US Carb)</t>
  </si>
  <si>
    <t>TR6 ('69-'76)(2.5L S6 Fuel Inj)</t>
  </si>
  <si>
    <t>Volvo</t>
  </si>
  <si>
    <t>242 (2.3L) ('83-'85)</t>
  </si>
  <si>
    <t>242 GLT ('81-'85)(turbo)</t>
  </si>
  <si>
    <t>850 2.4L n.a. ('93-'97)</t>
  </si>
  <si>
    <t>850 T-5R ('95), R ('96-'97)</t>
  </si>
  <si>
    <t>C30 T5 2.5L turbo ('08)</t>
  </si>
  <si>
    <t>C70 T5 2.3 T Coupe ('98)</t>
  </si>
  <si>
    <t>C70 T5 2.3 T Coupe ('01-'02)</t>
  </si>
  <si>
    <t>C70 T5 2.3 T Conv. ('99-'04)</t>
  </si>
  <si>
    <t>C70 T5 ('06-'07)</t>
  </si>
  <si>
    <t>P1800 ('61-'62)</t>
  </si>
  <si>
    <t>S40 1.9 L ('00-'04)</t>
  </si>
  <si>
    <t>S40 2.4L ('04-'06)</t>
  </si>
  <si>
    <t>S40 2.4L ('07)</t>
  </si>
  <si>
    <t>S40 T5 ('05)</t>
  </si>
  <si>
    <t>S40 T5 ('06-'07)</t>
  </si>
  <si>
    <t>S40 T5 ('05-'07)(AWD)</t>
  </si>
  <si>
    <t>S60 2.4L</t>
  </si>
  <si>
    <t>S60 2.5L Turbo ('04-'06)(AWD)</t>
  </si>
  <si>
    <t>S60 2.5L Turbo ('07)(AWD)</t>
  </si>
  <si>
    <t>S60 2.5L Turbo ('04-'06)(FWD)</t>
  </si>
  <si>
    <t>S60 2.5L Turbo ('07)(FWD)</t>
  </si>
  <si>
    <t>S60 R ('04-'05)(AWD)</t>
  </si>
  <si>
    <t>S60 R ('06-'07)(AWD)</t>
  </si>
  <si>
    <t>S60 2.4L T5 ('05-'07)</t>
  </si>
  <si>
    <t>S60 2.3L T5 ('01-'04)</t>
  </si>
  <si>
    <t>S60 3.0L T6 R ('13-'14)(AWD-T)</t>
  </si>
  <si>
    <t>VW</t>
  </si>
  <si>
    <t>Beetle 1.8L T (150hp)('99-'05)</t>
  </si>
  <si>
    <t>Beetle 1.9L TDI ('98-'03)</t>
  </si>
  <si>
    <t>Beetle 1.9L TDI ('04-'06)</t>
  </si>
  <si>
    <t>Beetle 2.0L ('98-'05)</t>
  </si>
  <si>
    <t>Beetle 2.0L Turbo ('12-'15)</t>
  </si>
  <si>
    <t>Beetle 2.5L ('06-'08)</t>
  </si>
  <si>
    <t>Beetle Turbo S ('02-'04)</t>
  </si>
  <si>
    <t>Corrado 1.8L DOHC, 2.0L DOHC</t>
  </si>
  <si>
    <t>Corrado 2.0L SOHC</t>
  </si>
  <si>
    <t>Corrado G60 1.8L S/C</t>
  </si>
  <si>
    <t>Corrado VR6</t>
  </si>
  <si>
    <t>Golf 1.6L, 1.8L</t>
  </si>
  <si>
    <t>Golf 1.8L DOHC, 2.0L DOHC</t>
  </si>
  <si>
    <t>Golf 1.9L TDI ('99-'03)</t>
  </si>
  <si>
    <t>Golf 1.9L TDI ('04-'06)</t>
  </si>
  <si>
    <t>Golf 2.0L TDI ('10-'14)</t>
  </si>
  <si>
    <t>Golf 2.0L TDI ('15)</t>
  </si>
  <si>
    <t>Golf 2.0L, 1.4L &amp; 1.6L DOHC</t>
  </si>
  <si>
    <t>Golf 2.0L ('99-'06)</t>
  </si>
  <si>
    <t>Golf 2.5L I5</t>
  </si>
  <si>
    <t>Golf 2.8L V6</t>
  </si>
  <si>
    <t>Golf 2.8L VR6</t>
  </si>
  <si>
    <t>Golf R 2.0L Turbo ('12-'13)</t>
  </si>
  <si>
    <t>Golf R 2.0L Turbo ('15)</t>
  </si>
  <si>
    <t>Golf R32 (AWD)('04)</t>
  </si>
  <si>
    <t>Golf R32 (AWD)('08)</t>
  </si>
  <si>
    <t>GTI 1.8L 8v ('85-'92)</t>
  </si>
  <si>
    <t>GTI 1.8L DOHC</t>
  </si>
  <si>
    <t>GTI 1.8L turbo (150 hp)</t>
  </si>
  <si>
    <t>GTI 1.8L turbo (180hp)</t>
  </si>
  <si>
    <t>GTI 2.0L 8v ('95-'98)</t>
  </si>
  <si>
    <t>GTI 2.0L 8v ('99-'00)</t>
  </si>
  <si>
    <t>GTI 2.0L DOHC (134 hp)</t>
  </si>
  <si>
    <t>GTI 2.0L Turbo ('06-'09)(200hp)</t>
  </si>
  <si>
    <t>GTI 2.0L Turbo ('10-'14)(200hp)</t>
  </si>
  <si>
    <t>GTI 2.0L Turbo ('15)(210hp)</t>
  </si>
  <si>
    <t>GTI 2.8L V6 (174hp)</t>
  </si>
  <si>
    <t>GTI 2.8L V6 (200hp)</t>
  </si>
  <si>
    <t>GTI 337 (turbo)</t>
  </si>
  <si>
    <t>Jetta 1.6L</t>
  </si>
  <si>
    <t>Jetta 1.8L DOHC</t>
  </si>
  <si>
    <t>Jetta 1.8L SOHC</t>
  </si>
  <si>
    <t>Jetta 1.8L turbo GLI</t>
  </si>
  <si>
    <t>Jetta 1.9L TDI ('04-'06)</t>
  </si>
  <si>
    <t>Jetta 2.0L GLi DOHC</t>
  </si>
  <si>
    <t>Jetta 2.0L SOHC</t>
  </si>
  <si>
    <t>Jetta 2.0L turbo ('06-'08)</t>
  </si>
  <si>
    <t>Jetta 2.0L turbo GLI ('12-'15)</t>
  </si>
  <si>
    <t>Jetta 2.5L I5 ('05-'07)</t>
  </si>
  <si>
    <t>Jetta 2.5L I5 ('08)</t>
  </si>
  <si>
    <t>Jetta 2.8L VR6 12v ('94-'98)</t>
  </si>
  <si>
    <t>Jetta 2.8L VR6 12v ('99-'02)</t>
  </si>
  <si>
    <t>Jetta 2.8L VR6 24v</t>
  </si>
  <si>
    <t>Passat 1.8L turbo ('14-16)</t>
  </si>
  <si>
    <t>Passat 2.0L turbo ('06-'08)</t>
  </si>
  <si>
    <t>Passat 2.0L TDI ('12-'16)</t>
  </si>
  <si>
    <t>Passat 2.5L ('12-'13)</t>
  </si>
  <si>
    <t>Passat 2.8L</t>
  </si>
  <si>
    <t>Passat 3.6L ('06-'08)</t>
  </si>
  <si>
    <t>Passat 3.6L ('12-'14)</t>
  </si>
  <si>
    <t>Passat 3.6L ('06-'08)(AWD)</t>
  </si>
  <si>
    <t>Passat W8 (AWD)</t>
  </si>
  <si>
    <t>Rabbit 1.6L</t>
  </si>
  <si>
    <t>Rabbit 1.6L Diesel (&lt;'92)</t>
  </si>
  <si>
    <t>Rabbit 1.6L Turbo-Diesel (&lt;'93)</t>
  </si>
  <si>
    <t>Rabbit 1.7L (74hp)</t>
  </si>
  <si>
    <t>Rabbit 2.5L ('06-'07)</t>
  </si>
  <si>
    <t>Rabbit 2.5L ('08)</t>
  </si>
  <si>
    <t>Rabbit GTI 1.8L (90hp)</t>
  </si>
  <si>
    <t>Scirocco 1.6L (75-78hp)</t>
  </si>
  <si>
    <t>Scirocco 1.7L (74hp)</t>
  </si>
  <si>
    <t>Scirocco 1.8L DOHC</t>
  </si>
  <si>
    <t>Scirocco 1.8L SOHC</t>
  </si>
  <si>
    <t>Select Make</t>
  </si>
  <si>
    <t>(blank)</t>
  </si>
  <si>
    <t>ClassList</t>
  </si>
  <si>
    <t>BaseTireSize</t>
  </si>
  <si>
    <t>dd_make</t>
  </si>
  <si>
    <t>dd_model</t>
  </si>
  <si>
    <t>Your Competition Class is:</t>
  </si>
  <si>
    <r>
      <rPr>
        <b/>
        <sz val="10"/>
        <rFont val="Arial"/>
        <family val="2"/>
      </rPr>
      <t>A1</t>
    </r>
    <r>
      <rPr>
        <sz val="10"/>
        <rFont val="Arial"/>
        <family val="2"/>
      </rPr>
      <t xml:space="preserve"> - BFGoodrich R1S, Goodyear Eagle RS AC, Hoosier A7, Hankook Z217 (C90 &amp; 91 Compounds), Hoosier Wet DOT (if used in dry conditions) +22</t>
    </r>
  </si>
  <si>
    <r>
      <rPr>
        <b/>
        <sz val="10"/>
        <rFont val="Arial"/>
        <family val="2"/>
      </rPr>
      <t>A2</t>
    </r>
    <r>
      <rPr>
        <sz val="10"/>
        <rFont val="Arial"/>
        <family val="2"/>
      </rPr>
      <t xml:space="preserve"> - Hoosier A6 +17</t>
    </r>
  </si>
  <si>
    <r>
      <rPr>
        <b/>
        <sz val="10"/>
        <rFont val="Arial"/>
        <family val="2"/>
      </rPr>
      <t>A3</t>
    </r>
    <r>
      <rPr>
        <sz val="10"/>
        <rFont val="Arial"/>
        <family val="2"/>
      </rPr>
      <t xml:space="preserve"> - BFGoodrich R1, Goodyear RS, Hankook Z214 (C71, C70, C51, C50), Hoosier R7, Kumho V710 +10</t>
    </r>
  </si>
  <si>
    <r>
      <rPr>
        <b/>
        <sz val="10"/>
        <rFont val="Arial"/>
        <family val="2"/>
      </rPr>
      <t>A5</t>
    </r>
    <r>
      <rPr>
        <sz val="10"/>
        <rFont val="Arial"/>
        <family val="2"/>
      </rPr>
      <t xml:space="preserve"> - Hoosier R6, Hoosier SM6 (note: CTSC EC-Dry Tires (225, 245, 275) OK) +8</t>
    </r>
  </si>
  <si>
    <r>
      <rPr>
        <b/>
        <sz val="10"/>
        <rFont val="Arial"/>
        <family val="2"/>
      </rPr>
      <t>A6</t>
    </r>
    <r>
      <rPr>
        <sz val="10"/>
        <rFont val="Arial"/>
        <family val="2"/>
      </rPr>
      <t xml:space="preserve"> - Toyo Proxes RR, Hankook TD, Pirelli Trofeo R +5</t>
    </r>
  </si>
  <si>
    <r>
      <rPr>
        <b/>
        <sz val="10"/>
        <rFont val="Arial"/>
        <family val="2"/>
      </rPr>
      <t>A4</t>
    </r>
    <r>
      <rPr>
        <sz val="10"/>
        <rFont val="Arial"/>
        <family val="2"/>
      </rPr>
      <t xml:space="preserve"> - Hoosier SM7  +9</t>
    </r>
  </si>
  <si>
    <t xml:space="preserve">       Michelin Pilot Sport Cup &amp; MPS Cup 2, Nitto NT01, Pirelli PZero Corsa, Toyo R888 &amp; R888R, Toyo RA-1, Yokohama A048, etc. +4</t>
  </si>
  <si>
    <r>
      <rPr>
        <b/>
        <sz val="10"/>
        <rFont val="Arial"/>
        <family val="2"/>
      </rPr>
      <t>A8</t>
    </r>
    <r>
      <rPr>
        <sz val="10"/>
        <rFont val="Arial"/>
        <family val="2"/>
      </rPr>
      <t xml:space="preserve"> - DOT-Approved (non-R-compound) tires with a UTQG treadwear rating of 120-200 (ex. BFG g-Force Rival, Toyo R1R, Dunlop Direzza ZII Star Spec,</t>
    </r>
  </si>
  <si>
    <r>
      <rPr>
        <b/>
        <sz val="10"/>
        <rFont val="Arial"/>
        <family val="2"/>
      </rPr>
      <t>A7</t>
    </r>
    <r>
      <rPr>
        <sz val="10"/>
        <rFont val="Arial"/>
        <family val="2"/>
      </rPr>
      <t xml:space="preserve"> - DOT-approved R-compound tires with a UTQG treadwear rating over 40:  BFGoodrich Rival S, Bridgestone RE-71R, Maxxis RC-1, Kumho V700 &amp; V720,</t>
    </r>
  </si>
  <si>
    <t xml:space="preserve">       Bridgestone RE070, Kumho Ecsta XS, Yokohama Advan A046 &amp; Neova AD08, Hankook RS3 &amp; RS4, Maxxis VR-1) +2  </t>
  </si>
  <si>
    <r>
      <rPr>
        <b/>
        <sz val="10"/>
        <rFont val="Arial"/>
        <family val="2"/>
      </rPr>
      <t>A9</t>
    </r>
    <r>
      <rPr>
        <sz val="10"/>
        <rFont val="Arial"/>
        <family val="2"/>
      </rPr>
      <t xml:space="preserve"> - DOT-approved tires with a UTQG treadwear rating greater than 200</t>
    </r>
  </si>
  <si>
    <t>(table to figure out how many classes to move up or down)</t>
  </si>
  <si>
    <t>WtReducPts</t>
  </si>
  <si>
    <t>TireWidthPts</t>
  </si>
  <si>
    <t>dd_C3</t>
  </si>
  <si>
    <r>
      <rPr>
        <b/>
        <sz val="10"/>
        <rFont val="Arial"/>
        <family val="2"/>
      </rPr>
      <t>C4</t>
    </r>
    <r>
      <rPr>
        <sz val="10"/>
        <rFont val="Arial"/>
        <family val="2"/>
      </rPr>
      <t xml:space="preserve"> -Modification of the BTM air intake/box, air filter location, air piping to the turbo/supercharger/intercooler/throttle body/carburetor, or hood/fascia/fender air inlet(s), outlets, or vents +1 (air filter upgrade alone 0 pts)</t>
    </r>
  </si>
  <si>
    <t>dd_C7</t>
  </si>
  <si>
    <t>dd_C5</t>
  </si>
  <si>
    <t>dd_C16</t>
  </si>
  <si>
    <t>dd_C19</t>
  </si>
  <si>
    <t>dd_C21</t>
  </si>
  <si>
    <r>
      <rPr>
        <b/>
        <sz val="10"/>
        <rFont val="Arial"/>
        <family val="2"/>
      </rPr>
      <t>D1</t>
    </r>
    <r>
      <rPr>
        <sz val="10"/>
        <rFont val="Arial"/>
        <family val="2"/>
      </rPr>
      <t xml:space="preserve"> - Non-BTM sequential (semi-automatic) or dog-ring transmission (non-synchromesh) - includes altered gear ratios +7 (note - automatic with torque converter exempt)</t>
    </r>
  </si>
  <si>
    <t>dd_G1</t>
  </si>
  <si>
    <t>OMG</t>
  </si>
  <si>
    <t>AdjustedClass</t>
  </si>
  <si>
    <t>ClassAdjustment</t>
  </si>
  <si>
    <t xml:space="preserve">                Check this box if Hoosier A6, R6, A7, or R7 in 255/35/18 (These will be assessed points based on its actual 275mm size)</t>
  </si>
  <si>
    <r>
      <rPr>
        <b/>
        <sz val="10"/>
        <rFont val="Arial"/>
        <family val="2"/>
      </rPr>
      <t>C25</t>
    </r>
    <r>
      <rPr>
        <sz val="10"/>
        <rFont val="Arial"/>
        <family val="2"/>
      </rPr>
      <t xml:space="preserve"> - No exhaust modifications +0</t>
    </r>
  </si>
  <si>
    <t>hide this column!</t>
  </si>
  <si>
    <r>
      <rPr>
        <b/>
        <sz val="10"/>
        <rFont val="Arial"/>
        <family val="2"/>
      </rPr>
      <t>E3.1</t>
    </r>
    <r>
      <rPr>
        <sz val="10"/>
        <rFont val="Arial"/>
        <family val="2"/>
      </rPr>
      <t xml:space="preserve"> - OEM BTM or equivalent shocks/struts/dampers +0 (E5 springs not included)</t>
    </r>
  </si>
  <si>
    <t>Select Model</t>
  </si>
  <si>
    <t>Check this box any of the following apply to your car:</t>
  </si>
  <si>
    <t>- Not listed in the dropdown menus</t>
  </si>
  <si>
    <t>- Engine swap</t>
  </si>
  <si>
    <t>- Aftermarket turbo or supercharger</t>
  </si>
  <si>
    <t>- Upgraded or modified turbo or supercharger</t>
  </si>
  <si>
    <t>- Non-BTM/OEM head(s)</t>
  </si>
  <si>
    <t>- Ported rotary engine</t>
  </si>
  <si>
    <t>- Increased number of camshafts</t>
  </si>
  <si>
    <t>Dyno Adjustment Calculator</t>
  </si>
  <si>
    <t>1c.</t>
  </si>
  <si>
    <t>Check this box if an approved re-class from the National Director or PT Rules Appendix C applies</t>
  </si>
  <si>
    <t>1b.</t>
  </si>
  <si>
    <t>OR</t>
  </si>
  <si>
    <t>STEP 1</t>
  </si>
  <si>
    <t>1a.</t>
  </si>
  <si>
    <t>Select Make and Model from dropdown menus marked 1a or check the box for either 1b or 1c, as applicable.</t>
  </si>
  <si>
    <t>MINI</t>
  </si>
  <si>
    <t>Clubman S ('08-'10)</t>
  </si>
  <si>
    <t>Clubman Works ('09-'11)</t>
  </si>
  <si>
    <t>Clubman Works ('12-'13)</t>
  </si>
  <si>
    <t>Cooper ('01-'04)</t>
  </si>
  <si>
    <t>Cooper ('05-'10)</t>
  </si>
  <si>
    <t>Cooper ('11-'12)</t>
  </si>
  <si>
    <t>Cooper S ('02-'04)</t>
  </si>
  <si>
    <t>Cooper S ('05-'10)</t>
  </si>
  <si>
    <t>Cooper Works ('06-'08)</t>
  </si>
  <si>
    <t>Cooper Works ('09-'11)</t>
  </si>
  <si>
    <t>Cooper Works ('12-'13)</t>
  </si>
  <si>
    <t xml:space="preserve">Dog Ring/Straight Cut Gears (non-synchromesh) and/or </t>
  </si>
  <si>
    <t xml:space="preserve">      sequential/paddleshift/semi-automatic trans   -0.2</t>
  </si>
  <si>
    <t>STEP 2</t>
  </si>
  <si>
    <t>Horsepower measured on a non-Dynojet dyno (+10% whp correction)</t>
  </si>
  <si>
    <t>Raw Weight/HP</t>
  </si>
  <si>
    <t>Adjusted Weight/HP</t>
  </si>
  <si>
    <t>Adjusted HP</t>
  </si>
  <si>
    <t>light weight correction lookup</t>
  </si>
  <si>
    <t>Wt/HP Limits for each NX Class are:</t>
  </si>
  <si>
    <t>STEP 3</t>
  </si>
  <si>
    <t>Check this box if car is turbocharged or supercharged</t>
  </si>
  <si>
    <t>AsteriskPointsList</t>
  </si>
  <si>
    <t>STEP 4</t>
  </si>
  <si>
    <t>Section C - ENGINE  (No points are added if Dyno classing (1b) or authorized re-class (1c) is used)</t>
  </si>
  <si>
    <t>Section B - WEIGHT REDUCTION (No points are added if Dyno classing (1b) is used)</t>
  </si>
  <si>
    <t>ClassChart</t>
  </si>
  <si>
    <t>1)</t>
  </si>
  <si>
    <t>2)</t>
  </si>
  <si>
    <t>In the box marked "STEP 1", search for your car's make/model in the dropdown lists (1a).</t>
  </si>
  <si>
    <t>3)</t>
  </si>
  <si>
    <t xml:space="preserve">If your car does not appear in the list, or if it meets one of the criteria listed under 1b, check the box </t>
  </si>
  <si>
    <t>Alternatively, if you have been given an approved re-class from the NASA-X National Director, or if your car</t>
  </si>
  <si>
    <t>qualifies for an approved re-class under the NASA Production Touring (PT) Rules, Appendix C, check the box</t>
  </si>
  <si>
    <t>(PT Rules Appendix C applies only to 1990-2005 Mazda Miatas)</t>
  </si>
  <si>
    <t>4)</t>
  </si>
  <si>
    <t>selection in STEP 1, some items may be grayed out and do not apply.</t>
  </si>
  <si>
    <t xml:space="preserve">includes all fluids, a full gas tank, and the weight of the driver. If the spare tire or other items are removed during  </t>
  </si>
  <si>
    <t xml:space="preserve">has a staggered setup with two different size tires, the larger of the two applies here. </t>
  </si>
  <si>
    <r>
      <rPr>
        <b/>
        <sz val="11"/>
        <color theme="1"/>
        <rFont val="Calibri"/>
        <family val="2"/>
        <scheme val="minor"/>
      </rPr>
      <t xml:space="preserve">Minimum Competition Weight  - </t>
    </r>
    <r>
      <rPr>
        <sz val="11"/>
        <color theme="1"/>
        <rFont val="Calibri"/>
        <family val="2"/>
        <scheme val="minor"/>
      </rPr>
      <t>the weight of your car in the condition it will be in during competition. This</t>
    </r>
  </si>
  <si>
    <r>
      <rPr>
        <b/>
        <sz val="11"/>
        <color theme="1"/>
        <rFont val="Calibri"/>
        <family val="2"/>
        <scheme val="minor"/>
      </rPr>
      <t>Actual Largest Tire Size</t>
    </r>
    <r>
      <rPr>
        <sz val="11"/>
        <color theme="1"/>
        <rFont val="Calibri"/>
        <family val="2"/>
        <scheme val="minor"/>
      </rPr>
      <t xml:space="preserve"> - the tire manufacturer's specified width of the widest tire used on the car. If your car</t>
    </r>
  </si>
  <si>
    <r>
      <rPr>
        <b/>
        <sz val="11"/>
        <color theme="1"/>
        <rFont val="Calibri"/>
        <family val="2"/>
        <scheme val="minor"/>
      </rPr>
      <t>Maximum Wheel Horsepower</t>
    </r>
    <r>
      <rPr>
        <sz val="11"/>
        <color theme="1"/>
        <rFont val="Calibri"/>
        <family val="2"/>
        <scheme val="minor"/>
      </rPr>
      <t xml:space="preserve"> (only used if 1b is selected) - the maximum horsepower of your car at the wheels</t>
    </r>
  </si>
  <si>
    <t>as determined by a Dynojet dyno.</t>
  </si>
  <si>
    <t>If 1b was selected, your base class will be determined by weight/horsepower ratio. This number is adjusted by a</t>
  </si>
  <si>
    <t>Dyno Base Class</t>
  </si>
  <si>
    <t>The cells to the right of those checkboxes show the calculations being used.</t>
  </si>
  <si>
    <t>WHP +10% if non-Dynojet is used</t>
  </si>
  <si>
    <t>Adjustment based on the weight of the car</t>
  </si>
  <si>
    <t>Wt/HP ratio before any adjustments are made</t>
  </si>
  <si>
    <t>Actual Wt/HP ratio used to determine the base class</t>
  </si>
  <si>
    <t>Base class determined by calculation</t>
  </si>
  <si>
    <t>5)</t>
  </si>
  <si>
    <t>If 1c was selected, enter the data highlighted in section 2c. This information will come from the National Director</t>
  </si>
  <si>
    <t>or from the Production Touring (PT) Rules, Appendix C, whichever is applicable.</t>
  </si>
  <si>
    <t>and turbocharged cars must check this box, including those using stock, unmodified forced induction.</t>
  </si>
  <si>
    <t>This step does not apply if items 1b or 1c are checked.</t>
  </si>
  <si>
    <t>6)</t>
  </si>
  <si>
    <t>Click on the tab marked "Calculator" at the bottom of the screen</t>
  </si>
  <si>
    <t>7)</t>
  </si>
  <si>
    <t>Using these menus will gather data shown in the chart on the "Class Chart" tab. This chart lists each car's Base</t>
  </si>
  <si>
    <t>Class and Weight, and any "asterisk points" to be applied. One asterisk means that the car starts this calculation</t>
  </si>
  <si>
    <t xml:space="preserve">with 7 points. Two asterisks means the car starts with 14 points. </t>
  </si>
  <si>
    <t>8)</t>
  </si>
  <si>
    <t>marked "1b" instead. (Dyno classing)</t>
  </si>
  <si>
    <t>marked "1c". (Authorized re-class)</t>
  </si>
  <si>
    <t>Engine modifications do not apply if dyno classing (1b) or authorized re-class (1c) was selected.</t>
  </si>
  <si>
    <t>Weight reduction does not apply if dyno classing (1b) was selected.</t>
  </si>
  <si>
    <r>
      <rPr>
        <b/>
        <sz val="11"/>
        <color theme="1"/>
        <rFont val="Calibri"/>
        <family val="2"/>
        <scheme val="minor"/>
      </rPr>
      <t>BTM (Base Trim Model)</t>
    </r>
    <r>
      <rPr>
        <sz val="11"/>
        <color theme="1"/>
        <rFont val="Calibri"/>
        <family val="2"/>
        <scheme val="minor"/>
      </rPr>
      <t xml:space="preserve"> refers to the lowest trim/option level available for a car as described in the dropdown</t>
    </r>
  </si>
  <si>
    <t xml:space="preserve"> menu. All items not included on that base trim model must accrue points. For example, a 1997 Mazda Miata was </t>
  </si>
  <si>
    <t>available from the factory without an LSD. Therefore, any 97 Miata with an LSD must take points under item D5.</t>
  </si>
  <si>
    <t>Note: BTM (Base Trim Model) refers to the lowest available trim level of the model selected from the menu at the top of this worksheet (1a).</t>
  </si>
  <si>
    <t>Miata MX-5 ('16-'17)</t>
  </si>
  <si>
    <t>9)</t>
  </si>
  <si>
    <t>Points are totalled at the bottom of each section, with a grand total that appears at the top of the page.</t>
  </si>
  <si>
    <t>Your final competition class, the class in which you will compete, is shown in the Big Orange Box.</t>
  </si>
  <si>
    <t>10)</t>
  </si>
  <si>
    <t>In the interest of transparency, all this spreadsheet is unlocked and all calculations and formulas are available for</t>
  </si>
  <si>
    <t>inspection in each cell and on the "Formulas" tab.</t>
  </si>
  <si>
    <t>11)</t>
  </si>
  <si>
    <t>Minimum Competition Weight in lbs.**</t>
  </si>
  <si>
    <t>Maximum Wheel Horsepower (whp)*</t>
  </si>
  <si>
    <t>* Blacked-out selections and regions are not applicable and can be ignored.</t>
  </si>
  <si>
    <t>competition, they are not included in the weight.</t>
  </si>
  <si>
    <t>If your car is not significantly lightened from stock, use the number shown in the box marked Base Weight/Listed</t>
  </si>
  <si>
    <t>Please Read the Instructions Tab Before Starting</t>
  </si>
  <si>
    <t>2. These are the base values used to start the points calculation. This is for information only. No action is required here.</t>
  </si>
  <si>
    <t>3a. Enter the following information:</t>
  </si>
  <si>
    <t>3b. Check all that apply:*</t>
  </si>
  <si>
    <t>3c. Enter the following information from the National Director or PT Rules Appendix C:*</t>
  </si>
  <si>
    <t>If box 1b or 1c is checked, these values will automatically fill after STEP 3 is complete.</t>
  </si>
  <si>
    <t>AllDataEntered</t>
  </si>
  <si>
    <t>1a</t>
  </si>
  <si>
    <t>1b</t>
  </si>
  <si>
    <t>1c</t>
  </si>
  <si>
    <t>3d.</t>
  </si>
  <si>
    <t>4. Select modifications and non-BTM options from Sections A-H below</t>
  </si>
  <si>
    <t>STEP 2 shows the result of the information gathered so far. This is a summary of the base values to be used in</t>
  </si>
  <si>
    <t>the calculation from this point forward. If 1b or 1c is checked, this information will be filled in after STEP 3</t>
  </si>
  <si>
    <t>In the section marked "STEP 3", enter the requested data in the yellow highlighted areas. Depending on your</t>
  </si>
  <si>
    <t>Weight in STEP 2. Otherwise it may be necessary to weight the vehicle.</t>
  </si>
  <si>
    <t>number of factors indicated in the list at 3b. Check all that apply.</t>
  </si>
  <si>
    <t>If 3d is visible, check the box if your car uses forced induction, a.k.a. supercharged or turbocharged. All supercharged</t>
  </si>
  <si>
    <t>For STEP 4, carefully read each of the items in sections A-H, and check off all modifications that apply to your car.</t>
  </si>
  <si>
    <t>Link to PT Rules</t>
  </si>
  <si>
    <t>Base Class   (If DYNO appears here, check box 1b above)</t>
  </si>
  <si>
    <t>is complete. If the word "DYNO" appears in the Base Class box, go back to STEP 1 and check box 1b.</t>
  </si>
  <si>
    <t>2018 MVSCC Class Calculator Instructions</t>
  </si>
  <si>
    <t>Please report any errors, ommisions, or discrepancies to the Board of MVSCC.</t>
  </si>
  <si>
    <t>2018 MVSCC Class Calculator</t>
  </si>
  <si>
    <t>1.0.0</t>
  </si>
  <si>
    <t>Initial Release</t>
  </si>
  <si>
    <t>1.0.1</t>
  </si>
  <si>
    <t xml:space="preserve">Corrected error in the Big Orange Box formula which prevented the competition class from appearing for cars using an </t>
  </si>
  <si>
    <t>approved re-class (1c).</t>
  </si>
  <si>
    <t>Changed all "NASA" references to "MVSCC" since this document is controlled by Miami Valley Sports Car Club, not NASA.</t>
  </si>
  <si>
    <t>Created Change Log tab to track changes.</t>
  </si>
  <si>
    <t>Rev</t>
  </si>
  <si>
    <t>Date</t>
  </si>
  <si>
    <t>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</si>
</sst>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00"/>
  </numFmts>
  <fonts count="21" x14ac:knownFonts="1">
    <font>
      <sz val="11"/>
      <color theme="1"/>
      <name val="Calibri"/>
      <family val="2"/>
      <scheme val="minor"/>
    </font>
    <font>
      <sz val="10"/>
      <name val="Arial"/>
      <family val="2"/>
    </font>
    <font>
      <b/>
      <sz val="10"/>
      <name val="Arial"/>
      <family val="2"/>
    </font>
    <font>
      <sz val="10"/>
      <color indexed="8"/>
      <name val="Arial"/>
      <family val="2"/>
    </font>
    <font>
      <u/>
      <sz val="10"/>
      <name val="Arial"/>
      <family val="2"/>
    </font>
    <font>
      <b/>
      <sz val="11"/>
      <color theme="1"/>
      <name val="Calibri"/>
      <family val="2"/>
      <scheme val="minor"/>
    </font>
    <font>
      <b/>
      <sz val="12"/>
      <name val="Arial"/>
      <family val="2"/>
    </font>
    <font>
      <b/>
      <sz val="14"/>
      <name val="Arial"/>
      <family val="2"/>
    </font>
    <font>
      <sz val="11"/>
      <name val="Calibri"/>
      <family val="2"/>
      <scheme val="minor"/>
    </font>
    <font>
      <b/>
      <sz val="36"/>
      <name val="Arial"/>
      <family val="2"/>
    </font>
    <font>
      <sz val="11"/>
      <color theme="1"/>
      <name val="Calibri"/>
      <family val="2"/>
      <scheme val="minor"/>
    </font>
    <font>
      <sz val="8"/>
      <color rgb="FF000000"/>
      <name val="Segoe UI"/>
      <family val="2"/>
    </font>
    <font>
      <sz val="10"/>
      <color theme="0"/>
      <name val="Arial"/>
      <family val="2"/>
    </font>
    <font>
      <sz val="10"/>
      <color theme="1"/>
      <name val="Arial"/>
      <family val="2"/>
    </font>
    <font>
      <i/>
      <sz val="10"/>
      <name val="Arial"/>
      <family val="2"/>
    </font>
    <font>
      <i/>
      <sz val="11"/>
      <name val="Arial"/>
      <family val="2"/>
    </font>
    <font>
      <b/>
      <sz val="10"/>
      <color theme="1"/>
      <name val="Arial"/>
      <family val="2"/>
    </font>
    <font>
      <i/>
      <sz val="11"/>
      <color theme="1"/>
      <name val="Arial"/>
      <family val="2"/>
    </font>
    <font>
      <i/>
      <sz val="11"/>
      <color theme="0"/>
      <name val="Arial"/>
      <family val="2"/>
    </font>
    <font>
      <b/>
      <sz val="10"/>
      <color theme="0"/>
      <name val="Arial"/>
      <family val="2"/>
    </font>
    <font>
      <u/>
      <sz val="11"/>
      <color theme="1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C0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0000"/>
        <bgColor indexed="64"/>
      </patternFill>
    </fill>
    <fill>
      <patternFill patternType="solid">
        <fgColor theme="4" tint="0.79998168889431442"/>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8" tint="0.39997558519241921"/>
        <bgColor indexed="64"/>
      </patternFill>
    </fill>
    <fill>
      <patternFill patternType="solid">
        <fgColor theme="9"/>
        <bgColor indexed="64"/>
      </patternFill>
    </fill>
    <fill>
      <patternFill patternType="solid">
        <fgColor theme="9" tint="-0.249977111117893"/>
        <bgColor indexed="64"/>
      </patternFill>
    </fill>
    <fill>
      <patternFill patternType="solid">
        <fgColor theme="5" tint="0.39997558519241921"/>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s>
  <cellStyleXfs count="3">
    <xf numFmtId="0" fontId="0" fillId="0" borderId="0"/>
    <xf numFmtId="0" fontId="1" fillId="0" borderId="0"/>
    <xf numFmtId="0" fontId="20" fillId="0" borderId="0" applyNumberFormat="0" applyFill="0" applyBorder="0" applyAlignment="0" applyProtection="0"/>
  </cellStyleXfs>
  <cellXfs count="269">
    <xf numFmtId="0" fontId="0" fillId="0" borderId="0" xfId="0"/>
    <xf numFmtId="0" fontId="1" fillId="2" borderId="0" xfId="1" applyFont="1" applyFill="1"/>
    <xf numFmtId="0" fontId="2" fillId="2" borderId="0" xfId="1" applyFont="1" applyFill="1"/>
    <xf numFmtId="0" fontId="2" fillId="2" borderId="0" xfId="1" applyFont="1" applyFill="1" applyBorder="1"/>
    <xf numFmtId="0" fontId="2" fillId="2" borderId="0" xfId="1" applyFont="1" applyFill="1" applyAlignment="1">
      <alignment horizontal="center"/>
    </xf>
    <xf numFmtId="0" fontId="1" fillId="2" borderId="0" xfId="1" applyFill="1"/>
    <xf numFmtId="0" fontId="1" fillId="2" borderId="0" xfId="1" applyFill="1" applyBorder="1" applyAlignment="1">
      <alignment horizontal="center"/>
    </xf>
    <xf numFmtId="0" fontId="1" fillId="2" borderId="0" xfId="1" applyFill="1" applyBorder="1"/>
    <xf numFmtId="0" fontId="1" fillId="2" borderId="0" xfId="1" applyFont="1" applyFill="1" applyAlignment="1">
      <alignment horizontal="right"/>
    </xf>
    <xf numFmtId="0" fontId="1" fillId="3" borderId="0" xfId="1" applyFill="1"/>
    <xf numFmtId="0" fontId="2" fillId="4" borderId="0" xfId="1" applyFont="1" applyFill="1" applyBorder="1"/>
    <xf numFmtId="0" fontId="1" fillId="4" borderId="0" xfId="1" applyFill="1" applyBorder="1"/>
    <xf numFmtId="0" fontId="1" fillId="3" borderId="0" xfId="1" applyFill="1" applyBorder="1"/>
    <xf numFmtId="0" fontId="1" fillId="5" borderId="0" xfId="1" applyFill="1" applyAlignment="1">
      <alignment horizontal="left"/>
    </xf>
    <xf numFmtId="0" fontId="1" fillId="5" borderId="0" xfId="1" applyFill="1"/>
    <xf numFmtId="0" fontId="1" fillId="5" borderId="0" xfId="1" applyFill="1" applyBorder="1"/>
    <xf numFmtId="0" fontId="1" fillId="5" borderId="0" xfId="1" applyFont="1" applyFill="1"/>
    <xf numFmtId="0" fontId="1" fillId="5" borderId="0" xfId="1" applyFont="1" applyFill="1" applyBorder="1"/>
    <xf numFmtId="0" fontId="1" fillId="6" borderId="0" xfId="1" applyFill="1" applyAlignment="1">
      <alignment horizontal="left"/>
    </xf>
    <xf numFmtId="0" fontId="1" fillId="3" borderId="0" xfId="1" applyFill="1" applyAlignment="1">
      <alignment horizontal="right"/>
    </xf>
    <xf numFmtId="0" fontId="1" fillId="7" borderId="0" xfId="1" applyFill="1"/>
    <xf numFmtId="0" fontId="1" fillId="7" borderId="0" xfId="1" applyFill="1" applyAlignment="1">
      <alignment horizontal="left"/>
    </xf>
    <xf numFmtId="0" fontId="1" fillId="7" borderId="0" xfId="1" applyFill="1" applyAlignment="1">
      <alignment horizontal="right"/>
    </xf>
    <xf numFmtId="0" fontId="1" fillId="8" borderId="0" xfId="1" applyFill="1" applyAlignment="1">
      <alignment horizontal="right"/>
    </xf>
    <xf numFmtId="0" fontId="0" fillId="2" borderId="0" xfId="0" applyFill="1"/>
    <xf numFmtId="0" fontId="1" fillId="2" borderId="0" xfId="1" applyFill="1" applyBorder="1" applyAlignment="1">
      <alignment horizontal="left"/>
    </xf>
    <xf numFmtId="0" fontId="0" fillId="5" borderId="0" xfId="0" applyFill="1" applyBorder="1"/>
    <xf numFmtId="0" fontId="0" fillId="9" borderId="0" xfId="0" applyFill="1" applyBorder="1"/>
    <xf numFmtId="165" fontId="5" fillId="9" borderId="0" xfId="0" applyNumberFormat="1" applyFont="1" applyFill="1" applyBorder="1"/>
    <xf numFmtId="0" fontId="5" fillId="9" borderId="0" xfId="0" applyFont="1" applyFill="1" applyBorder="1"/>
    <xf numFmtId="164" fontId="0" fillId="9" borderId="0" xfId="0" applyNumberFormat="1" applyFill="1" applyBorder="1"/>
    <xf numFmtId="0" fontId="0" fillId="6" borderId="0" xfId="0" applyFill="1" applyBorder="1"/>
    <xf numFmtId="0" fontId="0" fillId="10" borderId="0" xfId="0" applyFill="1" applyBorder="1"/>
    <xf numFmtId="2" fontId="0" fillId="6" borderId="0" xfId="0" applyNumberFormat="1" applyFill="1" applyBorder="1"/>
    <xf numFmtId="2" fontId="0" fillId="10" borderId="0" xfId="0" applyNumberFormat="1" applyFill="1" applyBorder="1"/>
    <xf numFmtId="0" fontId="6" fillId="2" borderId="0" xfId="1" applyFont="1" applyFill="1" applyAlignment="1"/>
    <xf numFmtId="0" fontId="0" fillId="2" borderId="0" xfId="0" applyFill="1" applyBorder="1" applyAlignment="1" applyProtection="1">
      <alignment horizontal="center"/>
    </xf>
    <xf numFmtId="0" fontId="1" fillId="7" borderId="0" xfId="1" applyFont="1" applyFill="1"/>
    <xf numFmtId="0" fontId="1" fillId="0" borderId="0" xfId="1" applyFill="1" applyBorder="1" applyAlignment="1">
      <alignment horizontal="center"/>
    </xf>
    <xf numFmtId="0" fontId="0" fillId="8" borderId="0" xfId="0" applyFill="1" applyBorder="1"/>
    <xf numFmtId="0" fontId="6" fillId="2" borderId="0" xfId="1" applyFont="1" applyFill="1" applyAlignment="1">
      <alignment horizontal="centerContinuous"/>
    </xf>
    <xf numFmtId="0" fontId="7" fillId="2" borderId="0" xfId="1" applyFont="1" applyFill="1" applyAlignment="1">
      <alignment horizontal="centerContinuous"/>
    </xf>
    <xf numFmtId="0" fontId="0" fillId="9" borderId="0" xfId="0" applyFill="1" applyBorder="1" applyAlignment="1">
      <alignment horizontal="centerContinuous"/>
    </xf>
    <xf numFmtId="0" fontId="8" fillId="0" borderId="0" xfId="0" applyFont="1" applyBorder="1" applyAlignment="1"/>
    <xf numFmtId="49" fontId="8" fillId="0" borderId="0" xfId="0" applyNumberFormat="1" applyFont="1" applyBorder="1" applyAlignment="1"/>
    <xf numFmtId="0" fontId="8" fillId="0" borderId="0" xfId="0" applyFont="1" applyBorder="1" applyAlignment="1">
      <alignment wrapText="1"/>
    </xf>
    <xf numFmtId="0" fontId="8" fillId="0" borderId="0" xfId="0" applyNumberFormat="1" applyFont="1" applyBorder="1" applyAlignment="1">
      <alignment wrapText="1"/>
    </xf>
    <xf numFmtId="0" fontId="8" fillId="0" borderId="0" xfId="0" applyFont="1"/>
    <xf numFmtId="0" fontId="8" fillId="0" borderId="0" xfId="0" applyFont="1" applyAlignment="1"/>
    <xf numFmtId="0" fontId="8" fillId="0" borderId="0" xfId="0" applyFont="1" applyAlignment="1">
      <alignment horizontal="left"/>
    </xf>
    <xf numFmtId="0" fontId="8" fillId="0" borderId="0" xfId="0" pivotButton="1" applyFont="1" applyBorder="1" applyAlignment="1">
      <alignment horizontal="left" vertical="top"/>
    </xf>
    <xf numFmtId="49" fontId="8" fillId="0" borderId="0" xfId="0" applyNumberFormat="1" applyFont="1"/>
    <xf numFmtId="0" fontId="1" fillId="3" borderId="0" xfId="1" applyFont="1" applyFill="1"/>
    <xf numFmtId="0" fontId="0" fillId="6" borderId="0" xfId="0" applyFill="1"/>
    <xf numFmtId="0" fontId="8" fillId="11" borderId="3" xfId="0" applyNumberFormat="1" applyFont="1" applyFill="1" applyBorder="1"/>
    <xf numFmtId="0" fontId="8" fillId="11" borderId="4" xfId="0" applyNumberFormat="1" applyFont="1" applyFill="1" applyBorder="1"/>
    <xf numFmtId="0" fontId="8" fillId="11" borderId="5" xfId="0" applyNumberFormat="1" applyFont="1" applyFill="1" applyBorder="1"/>
    <xf numFmtId="0" fontId="8" fillId="11" borderId="0" xfId="0" applyFont="1" applyFill="1"/>
    <xf numFmtId="0" fontId="8" fillId="11" borderId="3" xfId="0" applyFont="1" applyFill="1" applyBorder="1"/>
    <xf numFmtId="0" fontId="8" fillId="11" borderId="4" xfId="0" applyFont="1" applyFill="1" applyBorder="1"/>
    <xf numFmtId="0" fontId="8" fillId="11" borderId="5" xfId="0" applyFont="1" applyFill="1" applyBorder="1"/>
    <xf numFmtId="0" fontId="1" fillId="7" borderId="1" xfId="1" applyFill="1" applyBorder="1" applyAlignment="1">
      <alignment horizontal="right"/>
    </xf>
    <xf numFmtId="0" fontId="1" fillId="3" borderId="1" xfId="1" applyFont="1" applyFill="1" applyBorder="1" applyAlignment="1">
      <alignment horizontal="right"/>
    </xf>
    <xf numFmtId="0" fontId="1" fillId="3" borderId="0" xfId="1" applyFill="1" applyBorder="1" applyAlignment="1">
      <alignment horizontal="center"/>
    </xf>
    <xf numFmtId="0" fontId="1" fillId="12" borderId="0" xfId="1" applyFill="1"/>
    <xf numFmtId="0" fontId="1" fillId="12" borderId="0" xfId="1" applyFont="1" applyFill="1" applyAlignment="1">
      <alignment horizontal="left"/>
    </xf>
    <xf numFmtId="0" fontId="1" fillId="12" borderId="0" xfId="1" applyFont="1" applyFill="1"/>
    <xf numFmtId="0" fontId="1" fillId="12" borderId="0" xfId="1" applyFill="1" applyAlignment="1">
      <alignment horizontal="right"/>
    </xf>
    <xf numFmtId="0" fontId="1" fillId="8" borderId="0" xfId="1" applyFont="1" applyFill="1"/>
    <xf numFmtId="0" fontId="10" fillId="0" borderId="0" xfId="0" applyFont="1"/>
    <xf numFmtId="0" fontId="2" fillId="0" borderId="0" xfId="1" applyFont="1" applyFill="1" applyAlignment="1">
      <alignment horizontal="center"/>
    </xf>
    <xf numFmtId="0" fontId="2" fillId="13" borderId="0" xfId="1" applyFont="1" applyFill="1" applyAlignment="1">
      <alignment horizontal="center"/>
    </xf>
    <xf numFmtId="0" fontId="1" fillId="13" borderId="0" xfId="1" applyFill="1"/>
    <xf numFmtId="0" fontId="1" fillId="13" borderId="0" xfId="1" applyFont="1" applyFill="1" applyBorder="1"/>
    <xf numFmtId="0" fontId="1" fillId="13" borderId="0" xfId="1" applyFill="1" applyAlignment="1">
      <alignment horizontal="right"/>
    </xf>
    <xf numFmtId="0" fontId="1" fillId="13" borderId="0" xfId="1" applyFont="1" applyFill="1"/>
    <xf numFmtId="0" fontId="0" fillId="13" borderId="0" xfId="0" applyFill="1"/>
    <xf numFmtId="0" fontId="10" fillId="13" borderId="0" xfId="0" applyFont="1" applyFill="1"/>
    <xf numFmtId="0" fontId="1" fillId="13" borderId="0" xfId="1" applyFont="1" applyFill="1" applyAlignment="1"/>
    <xf numFmtId="0" fontId="2" fillId="7" borderId="0" xfId="1" applyFont="1" applyFill="1"/>
    <xf numFmtId="0" fontId="2" fillId="7" borderId="0" xfId="1" applyFont="1" applyFill="1" applyBorder="1" applyAlignment="1">
      <alignment horizontal="center"/>
    </xf>
    <xf numFmtId="0" fontId="2" fillId="7" borderId="0" xfId="1" applyFont="1" applyFill="1" applyBorder="1"/>
    <xf numFmtId="0" fontId="1" fillId="7" borderId="0" xfId="1" applyFill="1" applyBorder="1"/>
    <xf numFmtId="0" fontId="1" fillId="7" borderId="0" xfId="1" applyFont="1" applyFill="1" applyAlignment="1">
      <alignment horizontal="center"/>
    </xf>
    <xf numFmtId="0" fontId="1" fillId="7" borderId="0" xfId="1" applyFont="1" applyFill="1" applyBorder="1" applyAlignment="1">
      <alignment horizontal="left"/>
    </xf>
    <xf numFmtId="0" fontId="1" fillId="7" borderId="0" xfId="1" applyFill="1" applyBorder="1" applyAlignment="1">
      <alignment horizontal="center"/>
    </xf>
    <xf numFmtId="0" fontId="0" fillId="7" borderId="0" xfId="0" applyFill="1"/>
    <xf numFmtId="0" fontId="1" fillId="7" borderId="0" xfId="1" applyFill="1" applyAlignment="1"/>
    <xf numFmtId="0" fontId="1" fillId="7" borderId="0" xfId="1" applyFill="1" applyBorder="1" applyAlignment="1">
      <alignment horizontal="center" wrapText="1"/>
    </xf>
    <xf numFmtId="0" fontId="2" fillId="7" borderId="0" xfId="1" applyFont="1" applyFill="1" applyAlignment="1">
      <alignment horizontal="center"/>
    </xf>
    <xf numFmtId="0" fontId="1" fillId="7" borderId="0" xfId="1" quotePrefix="1" applyFill="1" applyBorder="1"/>
    <xf numFmtId="0" fontId="3" fillId="7" borderId="0" xfId="1" applyFont="1" applyFill="1" applyBorder="1"/>
    <xf numFmtId="0" fontId="1" fillId="7" borderId="0" xfId="1" applyFill="1" applyAlignment="1">
      <alignment horizontal="center"/>
    </xf>
    <xf numFmtId="0" fontId="1" fillId="7" borderId="0" xfId="1" applyFill="1" applyAlignment="1">
      <alignment horizontal="left" wrapText="1"/>
    </xf>
    <xf numFmtId="0" fontId="2" fillId="7" borderId="0" xfId="1" applyFont="1" applyFill="1" applyAlignment="1">
      <alignment horizontal="right"/>
    </xf>
    <xf numFmtId="0" fontId="1" fillId="0" borderId="2" xfId="1" applyFill="1" applyBorder="1"/>
    <xf numFmtId="0" fontId="1" fillId="2" borderId="14" xfId="1" applyFill="1" applyBorder="1"/>
    <xf numFmtId="0" fontId="1" fillId="2" borderId="14" xfId="1" applyFill="1" applyBorder="1" applyAlignment="1">
      <alignment horizontal="center"/>
    </xf>
    <xf numFmtId="0" fontId="0" fillId="2" borderId="14" xfId="0" applyFill="1" applyBorder="1"/>
    <xf numFmtId="0" fontId="1" fillId="2" borderId="15" xfId="1" applyFill="1" applyBorder="1"/>
    <xf numFmtId="0" fontId="1" fillId="2" borderId="15" xfId="1" applyFill="1" applyBorder="1" applyAlignment="1">
      <alignment horizontal="center"/>
    </xf>
    <xf numFmtId="0" fontId="0" fillId="2" borderId="15" xfId="0" applyFill="1" applyBorder="1"/>
    <xf numFmtId="0" fontId="1" fillId="2" borderId="2" xfId="1" applyFill="1" applyBorder="1"/>
    <xf numFmtId="0" fontId="1" fillId="2" borderId="2" xfId="1" applyFill="1" applyBorder="1" applyAlignment="1">
      <alignment horizontal="center"/>
    </xf>
    <xf numFmtId="0" fontId="0" fillId="2" borderId="2" xfId="0" applyFill="1" applyBorder="1"/>
    <xf numFmtId="0" fontId="2" fillId="2" borderId="14" xfId="1" applyFont="1" applyFill="1" applyBorder="1"/>
    <xf numFmtId="0" fontId="2" fillId="2" borderId="14" xfId="1" applyFont="1" applyFill="1" applyBorder="1" applyAlignment="1">
      <alignment horizontal="center"/>
    </xf>
    <xf numFmtId="0" fontId="2" fillId="2" borderId="15" xfId="1" applyFont="1" applyFill="1" applyBorder="1"/>
    <xf numFmtId="0" fontId="1" fillId="3" borderId="0" xfId="1" applyFill="1" applyBorder="1" applyAlignment="1"/>
    <xf numFmtId="0" fontId="1" fillId="2" borderId="0" xfId="1" applyFill="1" applyBorder="1" applyAlignment="1"/>
    <xf numFmtId="0" fontId="8" fillId="11" borderId="16" xfId="0" applyFont="1" applyFill="1" applyBorder="1"/>
    <xf numFmtId="0" fontId="8" fillId="11" borderId="17" xfId="0" applyFont="1" applyFill="1" applyBorder="1"/>
    <xf numFmtId="0" fontId="8" fillId="11" borderId="18" xfId="0" applyFont="1" applyFill="1" applyBorder="1"/>
    <xf numFmtId="0" fontId="8" fillId="11" borderId="19" xfId="0" applyFont="1" applyFill="1" applyBorder="1"/>
    <xf numFmtId="0" fontId="8" fillId="11" borderId="20" xfId="0" applyFont="1" applyFill="1" applyBorder="1"/>
    <xf numFmtId="0" fontId="8" fillId="11" borderId="21" xfId="0" applyFont="1" applyFill="1" applyBorder="1"/>
    <xf numFmtId="0" fontId="1" fillId="7" borderId="0" xfId="1" applyFill="1" applyAlignment="1">
      <alignment horizontal="center"/>
    </xf>
    <xf numFmtId="0" fontId="2" fillId="2" borderId="0" xfId="1" applyFont="1" applyFill="1" applyBorder="1" applyAlignment="1">
      <alignment horizontal="center"/>
    </xf>
    <xf numFmtId="0" fontId="2" fillId="2" borderId="0" xfId="1" applyFont="1" applyFill="1" applyBorder="1" applyAlignment="1"/>
    <xf numFmtId="0" fontId="8" fillId="9" borderId="0" xfId="0" applyFont="1" applyFill="1" applyBorder="1"/>
    <xf numFmtId="0" fontId="1" fillId="2" borderId="0" xfId="1" applyFont="1" applyFill="1" applyBorder="1" applyAlignment="1">
      <alignment horizontal="left"/>
    </xf>
    <xf numFmtId="0" fontId="1" fillId="3" borderId="1" xfId="1" applyFill="1" applyBorder="1" applyAlignment="1">
      <alignment horizontal="right"/>
    </xf>
    <xf numFmtId="0" fontId="1" fillId="2" borderId="0" xfId="1" applyFont="1" applyFill="1" applyBorder="1" applyAlignment="1">
      <alignment vertical="center" wrapText="1"/>
    </xf>
    <xf numFmtId="0" fontId="2" fillId="7" borderId="15" xfId="1" applyFont="1" applyFill="1" applyBorder="1" applyAlignment="1">
      <alignment horizontal="right"/>
    </xf>
    <xf numFmtId="0" fontId="2" fillId="7" borderId="15" xfId="1" applyFont="1" applyFill="1" applyBorder="1"/>
    <xf numFmtId="0" fontId="2" fillId="7" borderId="15" xfId="1" applyFont="1" applyFill="1" applyBorder="1" applyAlignment="1">
      <alignment horizontal="center"/>
    </xf>
    <xf numFmtId="0" fontId="1" fillId="7" borderId="15" xfId="1" applyFill="1" applyBorder="1"/>
    <xf numFmtId="0" fontId="1" fillId="2" borderId="0" xfId="1" applyFont="1" applyFill="1" applyBorder="1" applyAlignment="1">
      <alignment horizontal="left" vertical="center" wrapText="1"/>
    </xf>
    <xf numFmtId="0" fontId="1" fillId="7" borderId="0" xfId="1" applyFill="1" applyBorder="1" applyAlignment="1">
      <alignment horizontal="right"/>
    </xf>
    <xf numFmtId="0" fontId="2" fillId="2" borderId="0" xfId="1" quotePrefix="1" applyFont="1" applyFill="1" applyBorder="1" applyAlignment="1">
      <alignment horizontal="left"/>
    </xf>
    <xf numFmtId="0" fontId="2" fillId="7" borderId="9" xfId="1" applyFont="1" applyFill="1" applyBorder="1"/>
    <xf numFmtId="0" fontId="2" fillId="7" borderId="6" xfId="1" applyFont="1" applyFill="1" applyBorder="1"/>
    <xf numFmtId="0" fontId="1" fillId="7" borderId="6" xfId="1" quotePrefix="1" applyFont="1" applyFill="1" applyBorder="1"/>
    <xf numFmtId="0" fontId="1" fillId="7" borderId="6" xfId="1" applyFont="1" applyFill="1" applyBorder="1" applyAlignment="1">
      <alignment vertical="center" wrapText="1"/>
    </xf>
    <xf numFmtId="0" fontId="1" fillId="7" borderId="12" xfId="1" applyFont="1" applyFill="1" applyBorder="1" applyAlignment="1">
      <alignment vertical="center" wrapText="1"/>
    </xf>
    <xf numFmtId="0" fontId="1" fillId="7" borderId="22" xfId="1" applyFont="1" applyFill="1" applyBorder="1" applyAlignment="1">
      <alignment vertical="center" wrapText="1"/>
    </xf>
    <xf numFmtId="0" fontId="1" fillId="7" borderId="10" xfId="1" applyFont="1" applyFill="1" applyBorder="1" applyAlignment="1">
      <alignment vertical="center" wrapText="1"/>
    </xf>
    <xf numFmtId="0" fontId="1" fillId="7" borderId="0" xfId="1" applyFont="1" applyFill="1" applyBorder="1" applyAlignment="1">
      <alignment vertical="center" wrapText="1"/>
    </xf>
    <xf numFmtId="0" fontId="1" fillId="7" borderId="11" xfId="1" applyFont="1" applyFill="1" applyBorder="1" applyAlignment="1">
      <alignment vertical="center" wrapText="1"/>
    </xf>
    <xf numFmtId="0" fontId="1" fillId="7" borderId="23" xfId="1" applyFont="1" applyFill="1" applyBorder="1" applyAlignment="1">
      <alignment vertical="center" wrapText="1"/>
    </xf>
    <xf numFmtId="0" fontId="1" fillId="7" borderId="13" xfId="1" applyFont="1" applyFill="1" applyBorder="1" applyAlignment="1">
      <alignment vertical="center" wrapText="1"/>
    </xf>
    <xf numFmtId="0" fontId="2" fillId="7" borderId="6" xfId="1" applyFont="1" applyFill="1" applyBorder="1" applyAlignment="1">
      <alignment horizontal="right"/>
    </xf>
    <xf numFmtId="0" fontId="0" fillId="2" borderId="24" xfId="0" applyFill="1" applyBorder="1" applyAlignment="1" applyProtection="1">
      <alignment horizontal="center"/>
    </xf>
    <xf numFmtId="0" fontId="1" fillId="7" borderId="0" xfId="1" applyFill="1" applyAlignment="1">
      <alignment horizontal="left" wrapText="1"/>
    </xf>
    <xf numFmtId="0" fontId="1" fillId="7" borderId="0" xfId="1" applyFont="1" applyFill="1" applyAlignment="1">
      <alignment horizontal="left" wrapText="1"/>
    </xf>
    <xf numFmtId="0" fontId="1" fillId="0" borderId="0" xfId="1" applyFill="1" applyBorder="1" applyAlignment="1">
      <alignment horizontal="left"/>
    </xf>
    <xf numFmtId="0" fontId="1" fillId="7" borderId="0" xfId="1" applyFill="1" applyAlignment="1">
      <alignment horizontal="left" wrapText="1"/>
    </xf>
    <xf numFmtId="0" fontId="2" fillId="2" borderId="0" xfId="1" applyFont="1" applyFill="1" applyAlignment="1">
      <alignment horizontal="left" vertical="center" wrapText="1"/>
    </xf>
    <xf numFmtId="0" fontId="1" fillId="2" borderId="0" xfId="1" applyFont="1" applyFill="1" applyBorder="1" applyAlignment="1">
      <alignment horizontal="center"/>
    </xf>
    <xf numFmtId="0" fontId="2" fillId="2" borderId="23" xfId="1" applyFont="1" applyFill="1" applyBorder="1"/>
    <xf numFmtId="0" fontId="2" fillId="2" borderId="10" xfId="1" applyFont="1" applyFill="1" applyBorder="1"/>
    <xf numFmtId="0" fontId="2" fillId="2" borderId="6" xfId="1" applyFont="1" applyFill="1" applyBorder="1"/>
    <xf numFmtId="0" fontId="2" fillId="2" borderId="11" xfId="1" applyFont="1" applyFill="1" applyBorder="1"/>
    <xf numFmtId="0" fontId="14" fillId="0" borderId="0" xfId="1" applyFont="1" applyFill="1" applyBorder="1" applyAlignment="1">
      <alignment horizontal="center"/>
    </xf>
    <xf numFmtId="0" fontId="14" fillId="2" borderId="0" xfId="1" applyFont="1" applyFill="1" applyBorder="1" applyAlignment="1">
      <alignment horizontal="center" vertical="center" wrapText="1"/>
    </xf>
    <xf numFmtId="0" fontId="7" fillId="2" borderId="22" xfId="1" applyFont="1" applyFill="1" applyBorder="1" applyAlignment="1">
      <alignment horizontal="centerContinuous"/>
    </xf>
    <xf numFmtId="0" fontId="7" fillId="2" borderId="6" xfId="1" applyFont="1" applyFill="1" applyBorder="1" applyAlignment="1">
      <alignment horizontal="centerContinuous"/>
    </xf>
    <xf numFmtId="0" fontId="7" fillId="2" borderId="0" xfId="1" applyFont="1" applyFill="1" applyBorder="1" applyAlignment="1">
      <alignment horizontal="centerContinuous"/>
    </xf>
    <xf numFmtId="0" fontId="5" fillId="0" borderId="0" xfId="0" applyFont="1" applyBorder="1" applyAlignment="1">
      <alignment horizontal="left"/>
    </xf>
    <xf numFmtId="0" fontId="1" fillId="2" borderId="11" xfId="1" applyFill="1" applyBorder="1" applyAlignment="1"/>
    <xf numFmtId="0" fontId="1" fillId="2" borderId="0" xfId="1" applyFont="1" applyFill="1" applyBorder="1"/>
    <xf numFmtId="0" fontId="1" fillId="2" borderId="0" xfId="1" quotePrefix="1" applyFont="1" applyFill="1" applyBorder="1"/>
    <xf numFmtId="0" fontId="2" fillId="2" borderId="12" xfId="1" applyFont="1" applyFill="1" applyBorder="1"/>
    <xf numFmtId="0" fontId="1" fillId="2" borderId="23" xfId="1" applyFont="1" applyFill="1" applyBorder="1" applyAlignment="1">
      <alignment vertical="center" wrapText="1"/>
    </xf>
    <xf numFmtId="0" fontId="2" fillId="2" borderId="13" xfId="1" applyFont="1" applyFill="1" applyBorder="1"/>
    <xf numFmtId="0" fontId="15" fillId="2" borderId="9" xfId="1" applyFont="1" applyFill="1" applyBorder="1" applyAlignment="1">
      <alignment horizontal="centerContinuous"/>
    </xf>
    <xf numFmtId="0" fontId="1" fillId="0" borderId="0" xfId="1" applyFont="1" applyFill="1" applyBorder="1" applyAlignment="1">
      <alignment horizontal="right"/>
    </xf>
    <xf numFmtId="0" fontId="13" fillId="0" borderId="0" xfId="0" applyFont="1" applyFill="1" applyBorder="1"/>
    <xf numFmtId="0" fontId="13" fillId="2" borderId="0" xfId="0" applyFont="1" applyFill="1" applyBorder="1" applyProtection="1"/>
    <xf numFmtId="0" fontId="13" fillId="3" borderId="1" xfId="0" applyFont="1" applyFill="1" applyBorder="1" applyAlignment="1" applyProtection="1">
      <alignment horizontal="right"/>
      <protection locked="0"/>
    </xf>
    <xf numFmtId="0" fontId="1" fillId="7" borderId="1" xfId="1" applyFont="1" applyFill="1" applyBorder="1"/>
    <xf numFmtId="164" fontId="0" fillId="7" borderId="1" xfId="0" applyNumberFormat="1" applyFill="1" applyBorder="1" applyAlignment="1" applyProtection="1">
      <alignment horizontal="center"/>
    </xf>
    <xf numFmtId="2" fontId="0" fillId="2" borderId="0" xfId="0" applyNumberFormat="1" applyFont="1" applyFill="1" applyBorder="1" applyAlignment="1" applyProtection="1">
      <alignment horizontal="right"/>
    </xf>
    <xf numFmtId="0" fontId="13" fillId="0" borderId="0" xfId="0" applyFont="1" applyFill="1" applyBorder="1" applyAlignment="1" applyProtection="1">
      <alignment horizontal="right"/>
      <protection locked="0"/>
    </xf>
    <xf numFmtId="2" fontId="0" fillId="2" borderId="24" xfId="0" applyNumberFormat="1" applyFont="1" applyFill="1" applyBorder="1" applyProtection="1"/>
    <xf numFmtId="0" fontId="2" fillId="2" borderId="22" xfId="1" applyFont="1" applyFill="1" applyBorder="1"/>
    <xf numFmtId="0" fontId="2" fillId="0" borderId="22" xfId="1" applyFont="1" applyFill="1" applyBorder="1" applyAlignment="1">
      <alignment horizontal="left"/>
    </xf>
    <xf numFmtId="0" fontId="1" fillId="2" borderId="22" xfId="1" applyFont="1" applyFill="1" applyBorder="1"/>
    <xf numFmtId="0" fontId="1" fillId="2" borderId="22" xfId="1" applyFont="1" applyFill="1" applyBorder="1" applyAlignment="1">
      <alignment vertical="center" wrapText="1"/>
    </xf>
    <xf numFmtId="0" fontId="1" fillId="2" borderId="6" xfId="1" applyFill="1" applyBorder="1"/>
    <xf numFmtId="0" fontId="1" fillId="2" borderId="12" xfId="1" applyFill="1" applyBorder="1"/>
    <xf numFmtId="0" fontId="13" fillId="0" borderId="23" xfId="0" applyFont="1" applyFill="1" applyBorder="1"/>
    <xf numFmtId="0" fontId="13" fillId="2" borderId="23" xfId="0" applyFont="1" applyFill="1" applyBorder="1" applyProtection="1"/>
    <xf numFmtId="0" fontId="2" fillId="2" borderId="23" xfId="1" applyFont="1" applyFill="1" applyBorder="1" applyAlignment="1">
      <alignment horizontal="center"/>
    </xf>
    <xf numFmtId="0" fontId="5" fillId="2" borderId="0" xfId="0" applyFont="1" applyFill="1" applyBorder="1" applyAlignment="1" applyProtection="1">
      <alignment horizontal="left" vertical="top" wrapText="1"/>
    </xf>
    <xf numFmtId="0" fontId="16" fillId="2" borderId="0" xfId="0" applyFont="1" applyFill="1" applyBorder="1" applyProtection="1"/>
    <xf numFmtId="0" fontId="0" fillId="14" borderId="0" xfId="0" applyFill="1"/>
    <xf numFmtId="0" fontId="0" fillId="15" borderId="0" xfId="0" applyFill="1"/>
    <xf numFmtId="0" fontId="15" fillId="2" borderId="9" xfId="1" applyFont="1" applyFill="1" applyBorder="1" applyAlignment="1"/>
    <xf numFmtId="0" fontId="2" fillId="2" borderId="22" xfId="1" applyFont="1" applyFill="1" applyBorder="1" applyAlignment="1">
      <alignment horizontal="left" vertical="center" wrapText="1"/>
    </xf>
    <xf numFmtId="0" fontId="2" fillId="2" borderId="0" xfId="1" applyFont="1" applyFill="1" applyBorder="1" applyAlignment="1">
      <alignment horizontal="left" vertical="center" wrapText="1"/>
    </xf>
    <xf numFmtId="0" fontId="1" fillId="0" borderId="23" xfId="1" applyFill="1" applyBorder="1" applyAlignment="1">
      <alignment horizontal="right"/>
    </xf>
    <xf numFmtId="0" fontId="1" fillId="2" borderId="23" xfId="1" applyFont="1" applyFill="1" applyBorder="1"/>
    <xf numFmtId="0" fontId="2" fillId="2" borderId="23" xfId="1" applyFont="1" applyFill="1" applyBorder="1" applyAlignment="1">
      <alignment horizontal="left" vertical="center" wrapText="1"/>
    </xf>
    <xf numFmtId="0" fontId="1" fillId="3" borderId="1" xfId="1" applyFont="1" applyFill="1" applyBorder="1"/>
    <xf numFmtId="0" fontId="1" fillId="7" borderId="1" xfId="1" applyFont="1" applyFill="1" applyBorder="1" applyAlignment="1">
      <alignment horizontal="right"/>
    </xf>
    <xf numFmtId="0" fontId="1" fillId="7" borderId="2" xfId="1" applyFill="1" applyBorder="1"/>
    <xf numFmtId="0" fontId="1" fillId="7" borderId="2" xfId="1" applyFont="1" applyFill="1" applyBorder="1"/>
    <xf numFmtId="0" fontId="2" fillId="7" borderId="2" xfId="1" applyFont="1" applyFill="1" applyBorder="1" applyAlignment="1">
      <alignment horizontal="center"/>
    </xf>
    <xf numFmtId="0" fontId="1" fillId="7" borderId="2" xfId="1" applyFill="1" applyBorder="1" applyAlignment="1">
      <alignment horizontal="center"/>
    </xf>
    <xf numFmtId="0" fontId="1" fillId="7" borderId="2" xfId="1" quotePrefix="1" applyFill="1" applyBorder="1"/>
    <xf numFmtId="0" fontId="0" fillId="7" borderId="2" xfId="0" applyFill="1" applyBorder="1"/>
    <xf numFmtId="0" fontId="1" fillId="2" borderId="22" xfId="1" applyFill="1" applyBorder="1"/>
    <xf numFmtId="0" fontId="1" fillId="2" borderId="22" xfId="1" applyFill="1" applyBorder="1" applyAlignment="1">
      <alignment horizontal="center"/>
    </xf>
    <xf numFmtId="0" fontId="0" fillId="2" borderId="22" xfId="0" applyFill="1" applyBorder="1"/>
    <xf numFmtId="0" fontId="0" fillId="2" borderId="10" xfId="0" applyFill="1" applyBorder="1"/>
    <xf numFmtId="0" fontId="1" fillId="2" borderId="23" xfId="1" applyFill="1" applyBorder="1"/>
    <xf numFmtId="0" fontId="2" fillId="3" borderId="23" xfId="1" applyFont="1" applyFill="1" applyBorder="1"/>
    <xf numFmtId="0" fontId="1" fillId="3" borderId="23" xfId="1" applyFill="1" applyBorder="1"/>
    <xf numFmtId="0" fontId="1" fillId="3" borderId="23" xfId="1" applyFill="1" applyBorder="1" applyAlignment="1">
      <alignment horizontal="center"/>
    </xf>
    <xf numFmtId="0" fontId="0" fillId="3" borderId="23" xfId="0" applyFill="1" applyBorder="1"/>
    <xf numFmtId="0" fontId="0" fillId="3" borderId="13" xfId="0" applyFill="1" applyBorder="1"/>
    <xf numFmtId="0" fontId="0" fillId="0" borderId="0" xfId="0" applyBorder="1"/>
    <xf numFmtId="0" fontId="17" fillId="0" borderId="0" xfId="0" applyFont="1" applyBorder="1" applyAlignment="1">
      <alignment horizontal="right"/>
    </xf>
    <xf numFmtId="0" fontId="2" fillId="0" borderId="0" xfId="1" applyFont="1" applyFill="1" applyBorder="1" applyAlignment="1">
      <alignment horizontal="left"/>
    </xf>
    <xf numFmtId="0" fontId="1" fillId="0" borderId="0" xfId="1" applyFont="1" applyFill="1" applyBorder="1"/>
    <xf numFmtId="49" fontId="2" fillId="2" borderId="0" xfId="1" applyNumberFormat="1" applyFont="1" applyFill="1" applyBorder="1"/>
    <xf numFmtId="2" fontId="0" fillId="2" borderId="24" xfId="0" applyNumberFormat="1" applyFont="1" applyFill="1" applyBorder="1" applyAlignment="1" applyProtection="1">
      <alignment horizontal="right"/>
    </xf>
    <xf numFmtId="0" fontId="2" fillId="2" borderId="25" xfId="1" applyFont="1" applyFill="1" applyBorder="1"/>
    <xf numFmtId="0" fontId="1" fillId="0" borderId="25" xfId="1" applyFill="1" applyBorder="1" applyAlignment="1">
      <alignment horizontal="right"/>
    </xf>
    <xf numFmtId="0" fontId="1" fillId="2" borderId="25" xfId="1" applyFont="1" applyFill="1" applyBorder="1"/>
    <xf numFmtId="0" fontId="2" fillId="2" borderId="25" xfId="1" applyFont="1" applyFill="1" applyBorder="1" applyAlignment="1">
      <alignment horizontal="left" vertical="center" wrapText="1"/>
    </xf>
    <xf numFmtId="0" fontId="15" fillId="2" borderId="6" xfId="1" applyFont="1" applyFill="1" applyBorder="1" applyAlignment="1">
      <alignment horizontal="centerContinuous"/>
    </xf>
    <xf numFmtId="0" fontId="0" fillId="0" borderId="0" xfId="0" applyFill="1" applyBorder="1"/>
    <xf numFmtId="0" fontId="20" fillId="0" borderId="0" xfId="2" applyBorder="1"/>
    <xf numFmtId="0" fontId="7" fillId="2" borderId="0" xfId="1" applyFont="1" applyFill="1" applyBorder="1" applyAlignment="1">
      <alignment horizontal="center"/>
    </xf>
    <xf numFmtId="0" fontId="18" fillId="8" borderId="23" xfId="1" applyFont="1" applyFill="1" applyBorder="1" applyAlignment="1">
      <alignment horizontal="center"/>
    </xf>
    <xf numFmtId="0" fontId="1" fillId="7" borderId="0" xfId="1" applyFill="1" applyAlignment="1">
      <alignment horizontal="center"/>
    </xf>
    <xf numFmtId="0" fontId="1" fillId="7" borderId="0" xfId="1" applyFill="1" applyBorder="1" applyAlignment="1">
      <alignment horizontal="center"/>
    </xf>
    <xf numFmtId="0" fontId="1" fillId="0" borderId="0" xfId="1" applyFill="1" applyBorder="1"/>
    <xf numFmtId="0" fontId="1" fillId="7" borderId="0" xfId="1" applyFill="1" applyAlignment="1">
      <alignment horizontal="left" wrapText="1"/>
    </xf>
    <xf numFmtId="0" fontId="1" fillId="7" borderId="0" xfId="1" applyFont="1" applyFill="1" applyAlignment="1">
      <alignment horizontal="left" wrapText="1"/>
    </xf>
    <xf numFmtId="0" fontId="2" fillId="2" borderId="0" xfId="1" applyFont="1" applyFill="1" applyBorder="1" applyAlignment="1">
      <alignment vertical="center" wrapText="1"/>
    </xf>
    <xf numFmtId="0" fontId="2" fillId="2" borderId="23" xfId="1" applyFont="1" applyFill="1" applyBorder="1" applyAlignment="1">
      <alignment vertical="center" wrapText="1"/>
    </xf>
    <xf numFmtId="0" fontId="12" fillId="0" borderId="0" xfId="1" applyFont="1" applyFill="1" applyBorder="1" applyAlignment="1">
      <alignment horizontal="center"/>
    </xf>
    <xf numFmtId="0" fontId="1" fillId="2" borderId="0" xfId="1" applyFont="1" applyFill="1" applyBorder="1" applyAlignment="1">
      <alignment horizontal="center"/>
    </xf>
    <xf numFmtId="0" fontId="2" fillId="2" borderId="0" xfId="1" applyFont="1" applyFill="1" applyBorder="1" applyAlignment="1">
      <alignment horizontal="left" wrapText="1"/>
    </xf>
    <xf numFmtId="0" fontId="5" fillId="2" borderId="24" xfId="0" applyFont="1" applyFill="1" applyBorder="1" applyAlignment="1" applyProtection="1">
      <alignment horizontal="center" vertical="top" wrapText="1"/>
    </xf>
    <xf numFmtId="0" fontId="5" fillId="0" borderId="22" xfId="0" applyFont="1" applyBorder="1" applyAlignment="1">
      <alignment horizontal="left" wrapText="1"/>
    </xf>
    <xf numFmtId="0" fontId="5" fillId="0" borderId="10" xfId="0" applyFont="1" applyBorder="1" applyAlignment="1">
      <alignment horizontal="left" wrapText="1"/>
    </xf>
    <xf numFmtId="0" fontId="5" fillId="0" borderId="0" xfId="0" applyFont="1" applyBorder="1" applyAlignment="1">
      <alignment horizontal="left" wrapText="1"/>
    </xf>
    <xf numFmtId="0" fontId="5" fillId="0" borderId="11" xfId="0" applyFont="1" applyBorder="1" applyAlignment="1">
      <alignment horizontal="left" wrapText="1"/>
    </xf>
    <xf numFmtId="0" fontId="1" fillId="3" borderId="7" xfId="1" applyFont="1" applyFill="1" applyBorder="1"/>
    <xf numFmtId="0" fontId="1" fillId="3" borderId="25" xfId="1" applyFont="1" applyFill="1" applyBorder="1"/>
    <xf numFmtId="0" fontId="1" fillId="3" borderId="8" xfId="1" applyFont="1" applyFill="1" applyBorder="1"/>
    <xf numFmtId="0" fontId="1" fillId="3" borderId="7" xfId="1" applyFont="1" applyFill="1" applyBorder="1" applyAlignment="1">
      <alignment horizontal="left"/>
    </xf>
    <xf numFmtId="0" fontId="1" fillId="3" borderId="25" xfId="1" applyFont="1" applyFill="1" applyBorder="1" applyAlignment="1">
      <alignment horizontal="left"/>
    </xf>
    <xf numFmtId="0" fontId="1" fillId="3" borderId="8" xfId="1" applyFont="1" applyFill="1" applyBorder="1" applyAlignment="1">
      <alignment horizontal="left"/>
    </xf>
    <xf numFmtId="0" fontId="2" fillId="7" borderId="6" xfId="1" applyFont="1" applyFill="1" applyBorder="1" applyAlignment="1">
      <alignment horizontal="center"/>
    </xf>
    <xf numFmtId="0" fontId="2" fillId="7" borderId="0" xfId="1" applyFont="1" applyFill="1" applyBorder="1" applyAlignment="1">
      <alignment horizontal="center"/>
    </xf>
    <xf numFmtId="0" fontId="2" fillId="7" borderId="11" xfId="1" applyFont="1" applyFill="1" applyBorder="1" applyAlignment="1">
      <alignment horizontal="center"/>
    </xf>
    <xf numFmtId="0" fontId="2" fillId="2" borderId="23" xfId="1" applyFont="1" applyFill="1" applyBorder="1" applyAlignment="1">
      <alignment horizontal="center"/>
    </xf>
    <xf numFmtId="0" fontId="2" fillId="2" borderId="7" xfId="1" applyFont="1" applyFill="1" applyBorder="1" applyAlignment="1">
      <alignment horizontal="center"/>
    </xf>
    <xf numFmtId="0" fontId="2" fillId="2" borderId="8" xfId="1" applyFont="1" applyFill="1" applyBorder="1" applyAlignment="1">
      <alignment horizontal="center"/>
    </xf>
    <xf numFmtId="0" fontId="19" fillId="2" borderId="0" xfId="1" applyFont="1" applyFill="1" applyBorder="1" applyAlignment="1">
      <alignment horizontal="center" vertical="center" wrapText="1"/>
    </xf>
    <xf numFmtId="0" fontId="19" fillId="2" borderId="11" xfId="1" applyFont="1" applyFill="1" applyBorder="1" applyAlignment="1">
      <alignment horizontal="center" vertical="center" wrapText="1"/>
    </xf>
    <xf numFmtId="0" fontId="9" fillId="5" borderId="9" xfId="1" applyFont="1" applyFill="1" applyBorder="1" applyAlignment="1">
      <alignment horizontal="center" vertical="center"/>
    </xf>
    <xf numFmtId="0" fontId="9" fillId="5" borderId="22" xfId="1" applyFont="1" applyFill="1" applyBorder="1" applyAlignment="1">
      <alignment horizontal="center" vertical="center"/>
    </xf>
    <xf numFmtId="0" fontId="9" fillId="5" borderId="10" xfId="1" applyFont="1" applyFill="1" applyBorder="1" applyAlignment="1">
      <alignment horizontal="center" vertical="center"/>
    </xf>
    <xf numFmtId="0" fontId="9" fillId="5" borderId="6" xfId="1" applyFont="1" applyFill="1" applyBorder="1" applyAlignment="1">
      <alignment horizontal="center" vertical="center"/>
    </xf>
    <xf numFmtId="0" fontId="9" fillId="5" borderId="0" xfId="1" applyFont="1" applyFill="1" applyBorder="1" applyAlignment="1">
      <alignment horizontal="center" vertical="center"/>
    </xf>
    <xf numFmtId="0" fontId="9" fillId="5" borderId="11" xfId="1" applyFont="1" applyFill="1" applyBorder="1" applyAlignment="1">
      <alignment horizontal="center" vertical="center"/>
    </xf>
    <xf numFmtId="0" fontId="9" fillId="5" borderId="12" xfId="1" applyFont="1" applyFill="1" applyBorder="1" applyAlignment="1">
      <alignment horizontal="center" vertical="center"/>
    </xf>
    <xf numFmtId="0" fontId="9" fillId="5" borderId="23" xfId="1" applyFont="1" applyFill="1" applyBorder="1" applyAlignment="1">
      <alignment horizontal="center" vertical="center"/>
    </xf>
    <xf numFmtId="0" fontId="9" fillId="5" borderId="13" xfId="1" applyFont="1" applyFill="1" applyBorder="1" applyAlignment="1">
      <alignment horizontal="center" vertical="center"/>
    </xf>
    <xf numFmtId="14" fontId="0" fillId="0" borderId="0" xfId="0" applyNumberFormat="1" applyAlignment="1">
      <alignment horizontal="right"/>
    </xf>
    <xf numFmtId="0" fontId="0" fillId="0" borderId="0" xfId="0" applyAlignment="1">
      <alignment horizontal="right"/>
    </xf>
    <xf numFmtId="14" fontId="0" fillId="0" borderId="0" xfId="0" applyNumberFormat="1" applyAlignment="1"/>
    <xf numFmtId="0" fontId="0" fillId="0" borderId="0" xfId="0" applyAlignment="1"/>
  </cellXfs>
  <cellStyles count="3">
    <cellStyle name="Hyperlink" xfId="2" builtinId="8"/>
    <cellStyle name="Normal" xfId="0" builtinId="0"/>
    <cellStyle name="Normal 2" xfId="1"/>
  </cellStyles>
  <dxfs count="17">
    <dxf>
      <fill>
        <patternFill>
          <bgColor rgb="FFFF0000"/>
        </patternFill>
      </fill>
    </dxf>
    <dxf>
      <fill>
        <patternFill>
          <bgColor theme="1"/>
        </patternFill>
      </fill>
    </dxf>
    <dxf>
      <fill>
        <patternFill>
          <bgColor theme="1"/>
        </patternFill>
      </fill>
    </dxf>
    <dxf>
      <fill>
        <patternFill>
          <bgColor theme="1"/>
        </patternFill>
      </fill>
    </dxf>
    <dxf>
      <fill>
        <patternFill>
          <bgColor theme="1"/>
        </patternFill>
      </fill>
    </dxf>
    <dxf>
      <font>
        <b/>
        <i val="0"/>
        <color theme="0"/>
      </font>
      <fill>
        <patternFill>
          <bgColor rgb="FFFF0000"/>
        </patternFill>
      </fill>
      <border>
        <left/>
        <right/>
        <top/>
        <bottom/>
      </border>
    </dxf>
    <dxf>
      <font>
        <color auto="1"/>
      </font>
    </dxf>
    <dxf>
      <font>
        <sz val="11"/>
      </font>
    </dxf>
    <dxf>
      <font>
        <name val="Calibri"/>
        <scheme val="minor"/>
      </font>
    </dxf>
    <dxf>
      <font>
        <name val="Arial"/>
      </font>
    </dxf>
    <dxf>
      <font>
        <sz val="10"/>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alignment horizontal="general" vertical="bottom" textRotation="0" wrapText="0" indent="0" justifyLastLine="0" shrinkToFit="0" readingOrder="0"/>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alignment horizontal="general"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C$103" lockText="1" noThreeD="1"/>
</file>

<file path=xl/ctrlProps/ctrlProp2.xml><?xml version="1.0" encoding="utf-8"?>
<formControlPr xmlns="http://schemas.microsoft.com/office/spreadsheetml/2009/9/main" objectType="CheckBox" fmlaLink="$C$104" lockText="1" noThreeD="1"/>
</file>

<file path=xl/ctrlProps/ctrlProp3.xml><?xml version="1.0" encoding="utf-8"?>
<formControlPr xmlns="http://schemas.microsoft.com/office/spreadsheetml/2009/9/main" objectType="CheckBox" fmlaLink="$C$107" lockText="1" noThreeD="1"/>
</file>

<file path=xl/ctrlProps/ctrlProp4.xml><?xml version="1.0" encoding="utf-8"?>
<formControlPr xmlns="http://schemas.microsoft.com/office/spreadsheetml/2009/9/main" objectType="CheckBox" fmlaLink="$C$95" lockText="1" noThreeD="1"/>
</file>

<file path=xl/ctrlProps/ctrlProp5.xml><?xml version="1.0" encoding="utf-8"?>
<formControlPr xmlns="http://schemas.microsoft.com/office/spreadsheetml/2009/9/main" objectType="CheckBox" fmlaLink="$C$86" lockText="1" noThreeD="1"/>
</file>

<file path=xl/ctrlProps/ctrlProp6.xml><?xml version="1.0" encoding="utf-8"?>
<formControlPr xmlns="http://schemas.microsoft.com/office/spreadsheetml/2009/9/main" objectType="CheckBox" fmlaLink="$C$96" lockText="1" noThreeD="1"/>
</file>

<file path=xl/ctrlProps/ctrlProp7.xml><?xml version="1.0" encoding="utf-8"?>
<formControlPr xmlns="http://schemas.microsoft.com/office/spreadsheetml/2009/9/main" objectType="CheckBox" fmlaLink="$C$97" lockText="1" noThreeD="1"/>
</file>

<file path=xl/ctrlProps/ctrlProp8.xml><?xml version="1.0" encoding="utf-8"?>
<formControlPr xmlns="http://schemas.microsoft.com/office/spreadsheetml/2009/9/main" objectType="CheckBox" fmlaLink="$C$98" lockText="1" noThreeD="1"/>
</file>

<file path=xl/ctrlProps/ctrlProp9.xml><?xml version="1.0" encoding="utf-8"?>
<formControlPr xmlns="http://schemas.microsoft.com/office/spreadsheetml/2009/9/main" objectType="CheckBox" fmlaLink="$C$99" lockText="1" noThreeD="1"/>
</file>

<file path=xl/ctrlProps/ctrlProp10.xml><?xml version="1.0" encoding="utf-8"?>
<formControlPr xmlns="http://schemas.microsoft.com/office/spreadsheetml/2009/9/main" objectType="CheckBox" fmlaLink="$C$100" lockText="1" noThreeD="1"/>
</file>

<file path=xl/ctrlProps/ctrlProp11.xml><?xml version="1.0" encoding="utf-8"?>
<formControlPr xmlns="http://schemas.microsoft.com/office/spreadsheetml/2009/9/main" objectType="CheckBox" fmlaLink="$C$89" lockText="1" noThreeD="1"/>
</file>

<file path=xl/ctrlProps/ctrlProp12.xml><?xml version="1.0" encoding="utf-8"?>
<formControlPr xmlns="http://schemas.microsoft.com/office/spreadsheetml/2009/9/main" objectType="CheckBox" fmlaLink="$C$93" lockText="1" noThreeD="1"/>
</file>

<file path=xl/ctrlProps/ctrlProp13.xml><?xml version="1.0" encoding="utf-8"?>
<formControlPr xmlns="http://schemas.microsoft.com/office/spreadsheetml/2009/9/main" objectType="CheckBox" fmlaLink="$C$116" lockText="1" noThreeD="1"/>
</file>

<file path=xl/ctrlProps/ctrlProp14.xml><?xml version="1.0" encoding="utf-8"?>
<formControlPr xmlns="http://schemas.microsoft.com/office/spreadsheetml/2009/9/main" objectType="CheckBox" fmlaLink="$C$119" lockText="1" noThreeD="1"/>
</file>

<file path=xl/ctrlProps/ctrlProp15.xml><?xml version="1.0" encoding="utf-8"?>
<formControlPr xmlns="http://schemas.microsoft.com/office/spreadsheetml/2009/9/main" objectType="CheckBox" fmlaLink="$C$120" lockText="1" noThreeD="1"/>
</file>

<file path=xl/ctrlProps/ctrlProp16.xml><?xml version="1.0" encoding="utf-8"?>
<formControlPr xmlns="http://schemas.microsoft.com/office/spreadsheetml/2009/9/main" objectType="CheckBox" fmlaLink="$C$121" lockText="1" noThreeD="1"/>
</file>

<file path=xl/ctrlProps/ctrlProp17.xml><?xml version="1.0" encoding="utf-8"?>
<formControlPr xmlns="http://schemas.microsoft.com/office/spreadsheetml/2009/9/main" objectType="CheckBox" fmlaLink="$C$122" lockText="1" noThreeD="1"/>
</file>

<file path=xl/ctrlProps/ctrlProp18.xml><?xml version="1.0" encoding="utf-8"?>
<formControlPr xmlns="http://schemas.microsoft.com/office/spreadsheetml/2009/9/main" objectType="CheckBox" fmlaLink="$C$123" lockText="1" noThreeD="1"/>
</file>

<file path=xl/ctrlProps/ctrlProp19.xml><?xml version="1.0" encoding="utf-8"?>
<formControlPr xmlns="http://schemas.microsoft.com/office/spreadsheetml/2009/9/main" objectType="CheckBox" fmlaLink="$C$124" lockText="1" noThreeD="1"/>
</file>

<file path=xl/ctrlProps/ctrlProp20.xml><?xml version="1.0" encoding="utf-8"?>
<formControlPr xmlns="http://schemas.microsoft.com/office/spreadsheetml/2009/9/main" objectType="CheckBox" fmlaLink="$C$126" lockText="1" noThreeD="1"/>
</file>

<file path=xl/ctrlProps/ctrlProp21.xml><?xml version="1.0" encoding="utf-8"?>
<formControlPr xmlns="http://schemas.microsoft.com/office/spreadsheetml/2009/9/main" objectType="CheckBox" fmlaLink="$C$137" lockText="1" noThreeD="1"/>
</file>

<file path=xl/ctrlProps/ctrlProp22.xml><?xml version="1.0" encoding="utf-8"?>
<formControlPr xmlns="http://schemas.microsoft.com/office/spreadsheetml/2009/9/main" objectType="CheckBox" fmlaLink="$C$138" lockText="1" noThreeD="1"/>
</file>

<file path=xl/ctrlProps/ctrlProp23.xml><?xml version="1.0" encoding="utf-8"?>
<formControlPr xmlns="http://schemas.microsoft.com/office/spreadsheetml/2009/9/main" objectType="CheckBox" fmlaLink="$C$139" lockText="1" noThreeD="1"/>
</file>

<file path=xl/ctrlProps/ctrlProp24.xml><?xml version="1.0" encoding="utf-8"?>
<formControlPr xmlns="http://schemas.microsoft.com/office/spreadsheetml/2009/9/main" objectType="CheckBox" fmlaLink="$C$136" lockText="1" noThreeD="1"/>
</file>

<file path=xl/ctrlProps/ctrlProp25.xml><?xml version="1.0" encoding="utf-8"?>
<formControlPr xmlns="http://schemas.microsoft.com/office/spreadsheetml/2009/9/main" objectType="CheckBox" fmlaLink="$C$142" lockText="1" noThreeD="1"/>
</file>

<file path=xl/ctrlProps/ctrlProp26.xml><?xml version="1.0" encoding="utf-8"?>
<formControlPr xmlns="http://schemas.microsoft.com/office/spreadsheetml/2009/9/main" objectType="CheckBox" fmlaLink="$C$147" lockText="1" noThreeD="1"/>
</file>

<file path=xl/ctrlProps/ctrlProp27.xml><?xml version="1.0" encoding="utf-8"?>
<formControlPr xmlns="http://schemas.microsoft.com/office/spreadsheetml/2009/9/main" objectType="CheckBox" fmlaLink="$C$152" lockText="1" noThreeD="1"/>
</file>

<file path=xl/ctrlProps/ctrlProp28.xml><?xml version="1.0" encoding="utf-8"?>
<formControlPr xmlns="http://schemas.microsoft.com/office/spreadsheetml/2009/9/main" objectType="CheckBox" fmlaLink="$C$153" lockText="1" noThreeD="1"/>
</file>

<file path=xl/ctrlProps/ctrlProp29.xml><?xml version="1.0" encoding="utf-8"?>
<formControlPr xmlns="http://schemas.microsoft.com/office/spreadsheetml/2009/9/main" objectType="CheckBox" fmlaLink="$C$154" lockText="1" noThreeD="1"/>
</file>

<file path=xl/ctrlProps/ctrlProp30.xml><?xml version="1.0" encoding="utf-8"?>
<formControlPr xmlns="http://schemas.microsoft.com/office/spreadsheetml/2009/9/main" objectType="CheckBox" fmlaLink="$C$156" lockText="1" noThreeD="1"/>
</file>

<file path=xl/ctrlProps/ctrlProp31.xml><?xml version="1.0" encoding="utf-8"?>
<formControlPr xmlns="http://schemas.microsoft.com/office/spreadsheetml/2009/9/main" objectType="CheckBox" fmlaLink="$C$157" lockText="1" noThreeD="1"/>
</file>

<file path=xl/ctrlProps/ctrlProp32.xml><?xml version="1.0" encoding="utf-8"?>
<formControlPr xmlns="http://schemas.microsoft.com/office/spreadsheetml/2009/9/main" objectType="CheckBox" fmlaLink="$C$158" lockText="1" noThreeD="1"/>
</file>

<file path=xl/ctrlProps/ctrlProp33.xml><?xml version="1.0" encoding="utf-8"?>
<formControlPr xmlns="http://schemas.microsoft.com/office/spreadsheetml/2009/9/main" objectType="CheckBox" fmlaLink="$C$171" lockText="1" noThreeD="1"/>
</file>

<file path=xl/ctrlProps/ctrlProp34.xml><?xml version="1.0" encoding="utf-8"?>
<formControlPr xmlns="http://schemas.microsoft.com/office/spreadsheetml/2009/9/main" objectType="CheckBox" fmlaLink="$C$146" lockText="1" noThreeD="1"/>
</file>

<file path=xl/ctrlProps/ctrlProp35.xml><?xml version="1.0" encoding="utf-8"?>
<formControlPr xmlns="http://schemas.microsoft.com/office/spreadsheetml/2009/9/main" objectType="CheckBox" fmlaLink="$C$144" lockText="1" noThreeD="1"/>
</file>

<file path=xl/ctrlProps/ctrlProp36.xml><?xml version="1.0" encoding="utf-8"?>
<formControlPr xmlns="http://schemas.microsoft.com/office/spreadsheetml/2009/9/main" objectType="CheckBox" fmlaLink="$C$165" lockText="1" noThreeD="1"/>
</file>

<file path=xl/ctrlProps/ctrlProp37.xml><?xml version="1.0" encoding="utf-8"?>
<formControlPr xmlns="http://schemas.microsoft.com/office/spreadsheetml/2009/9/main" objectType="CheckBox" fmlaLink="$C$160" lockText="1" noThreeD="1"/>
</file>

<file path=xl/ctrlProps/ctrlProp38.xml><?xml version="1.0" encoding="utf-8"?>
<formControlPr xmlns="http://schemas.microsoft.com/office/spreadsheetml/2009/9/main" objectType="CheckBox" fmlaLink="$C$166" lockText="1" noThreeD="1"/>
</file>

<file path=xl/ctrlProps/ctrlProp39.xml><?xml version="1.0" encoding="utf-8"?>
<formControlPr xmlns="http://schemas.microsoft.com/office/spreadsheetml/2009/9/main" objectType="CheckBox" fmlaLink="$C$167" lockText="1" noThreeD="1"/>
</file>

<file path=xl/ctrlProps/ctrlProp40.xml><?xml version="1.0" encoding="utf-8"?>
<formControlPr xmlns="http://schemas.microsoft.com/office/spreadsheetml/2009/9/main" objectType="CheckBox" fmlaLink="$C$169" lockText="1" noThreeD="1"/>
</file>

<file path=xl/ctrlProps/ctrlProp41.xml><?xml version="1.0" encoding="utf-8"?>
<formControlPr xmlns="http://schemas.microsoft.com/office/spreadsheetml/2009/9/main" objectType="CheckBox" fmlaLink="$C$180" lockText="1" noThreeD="1"/>
</file>

<file path=xl/ctrlProps/ctrlProp42.xml><?xml version="1.0" encoding="utf-8"?>
<formControlPr xmlns="http://schemas.microsoft.com/office/spreadsheetml/2009/9/main" objectType="CheckBox" fmlaLink="$C$183" lockText="1" noThreeD="1"/>
</file>

<file path=xl/ctrlProps/ctrlProp43.xml><?xml version="1.0" encoding="utf-8"?>
<formControlPr xmlns="http://schemas.microsoft.com/office/spreadsheetml/2009/9/main" objectType="CheckBox" fmlaLink="$C$184" lockText="1" noThreeD="1"/>
</file>

<file path=xl/ctrlProps/ctrlProp44.xml><?xml version="1.0" encoding="utf-8"?>
<formControlPr xmlns="http://schemas.microsoft.com/office/spreadsheetml/2009/9/main" objectType="CheckBox" fmlaLink="$C$187" lockText="1" noThreeD="1"/>
</file>

<file path=xl/ctrlProps/ctrlProp45.xml><?xml version="1.0" encoding="utf-8"?>
<formControlPr xmlns="http://schemas.microsoft.com/office/spreadsheetml/2009/9/main" objectType="CheckBox" fmlaLink="$C$189" lockText="1" noThreeD="1"/>
</file>

<file path=xl/ctrlProps/ctrlProp46.xml><?xml version="1.0" encoding="utf-8"?>
<formControlPr xmlns="http://schemas.microsoft.com/office/spreadsheetml/2009/9/main" objectType="CheckBox" fmlaLink="$C$191" lockText="1" noThreeD="1"/>
</file>

<file path=xl/ctrlProps/ctrlProp47.xml><?xml version="1.0" encoding="utf-8"?>
<formControlPr xmlns="http://schemas.microsoft.com/office/spreadsheetml/2009/9/main" objectType="CheckBox" fmlaLink="$C$192" lockText="1" noThreeD="1"/>
</file>

<file path=xl/ctrlProps/ctrlProp48.xml><?xml version="1.0" encoding="utf-8"?>
<formControlPr xmlns="http://schemas.microsoft.com/office/spreadsheetml/2009/9/main" objectType="CheckBox" fmlaLink="$C$195" lockText="1" noThreeD="1"/>
</file>

<file path=xl/ctrlProps/ctrlProp49.xml><?xml version="1.0" encoding="utf-8"?>
<formControlPr xmlns="http://schemas.microsoft.com/office/spreadsheetml/2009/9/main" objectType="CheckBox" fmlaLink="$C$193" lockText="1" noThreeD="1"/>
</file>

<file path=xl/ctrlProps/ctrlProp50.xml><?xml version="1.0" encoding="utf-8"?>
<formControlPr xmlns="http://schemas.microsoft.com/office/spreadsheetml/2009/9/main" objectType="CheckBox" fmlaLink="$C$196" lockText="1" noThreeD="1"/>
</file>

<file path=xl/ctrlProps/ctrlProp51.xml><?xml version="1.0" encoding="utf-8"?>
<formControlPr xmlns="http://schemas.microsoft.com/office/spreadsheetml/2009/9/main" objectType="CheckBox" fmlaLink="$C$212" lockText="1" noThreeD="1"/>
</file>

<file path=xl/ctrlProps/ctrlProp52.xml><?xml version="1.0" encoding="utf-8"?>
<formControlPr xmlns="http://schemas.microsoft.com/office/spreadsheetml/2009/9/main" objectType="CheckBox" fmlaLink="$C$213" lockText="1" noThreeD="1"/>
</file>

<file path=xl/ctrlProps/ctrlProp53.xml><?xml version="1.0" encoding="utf-8"?>
<formControlPr xmlns="http://schemas.microsoft.com/office/spreadsheetml/2009/9/main" objectType="CheckBox" fmlaLink="$C$84" lockText="1" noThreeD="1"/>
</file>

<file path=xl/ctrlProps/ctrlProp54.xml><?xml version="1.0" encoding="utf-8"?>
<formControlPr xmlns="http://schemas.microsoft.com/office/spreadsheetml/2009/9/main" objectType="CheckBox" fmlaLink="$C$186" lockText="1" noThreeD="1"/>
</file>

<file path=xl/ctrlProps/ctrlProp55.xml><?xml version="1.0" encoding="utf-8"?>
<formControlPr xmlns="http://schemas.microsoft.com/office/spreadsheetml/2009/9/main" objectType="CheckBox" fmlaLink="$C$141" lockText="1" noThreeD="1"/>
</file>

<file path=xl/ctrlProps/ctrlProp56.xml><?xml version="1.0" encoding="utf-8"?>
<formControlPr xmlns="http://schemas.microsoft.com/office/spreadsheetml/2009/9/main" objectType="CheckBox" fmlaLink="$C$118" lockText="1" noThreeD="1"/>
</file>

<file path=xl/ctrlProps/ctrlProp57.xml><?xml version="1.0" encoding="utf-8"?>
<formControlPr xmlns="http://schemas.microsoft.com/office/spreadsheetml/2009/9/main" objectType="CheckBox" fmlaLink="$C$197" lockText="1" noThreeD="1"/>
</file>

<file path=xl/ctrlProps/ctrlProp58.xml><?xml version="1.0" encoding="utf-8"?>
<formControlPr xmlns="http://schemas.microsoft.com/office/spreadsheetml/2009/9/main" objectType="CheckBox" fmlaLink="$C$159" lockText="1" noThreeD="1"/>
</file>

<file path=xl/ctrlProps/ctrlProp59.xml><?xml version="1.0" encoding="utf-8"?>
<formControlPr xmlns="http://schemas.microsoft.com/office/spreadsheetml/2009/9/main" objectType="CheckBox" fmlaLink="$C$150" lockText="1" noThreeD="1"/>
</file>

<file path=xl/ctrlProps/ctrlProp60.xml><?xml version="1.0" encoding="utf-8"?>
<formControlPr xmlns="http://schemas.microsoft.com/office/spreadsheetml/2009/9/main" objectType="CheckBox" fmlaLink="$C$148" lockText="1" noThreeD="1"/>
</file>

<file path=xl/ctrlProps/ctrlProp61.xml><?xml version="1.0" encoding="utf-8"?>
<formControlPr xmlns="http://schemas.microsoft.com/office/spreadsheetml/2009/9/main" objectType="Radio" firstButton="1" fmlaLink="$C$64" noThreeD="1"/>
</file>

<file path=xl/ctrlProps/ctrlProp62.xml><?xml version="1.0" encoding="utf-8"?>
<formControlPr xmlns="http://schemas.microsoft.com/office/spreadsheetml/2009/9/main" objectType="Radio" noThreeD="1"/>
</file>

<file path=xl/ctrlProps/ctrlProp63.xml><?xml version="1.0" encoding="utf-8"?>
<formControlPr xmlns="http://schemas.microsoft.com/office/spreadsheetml/2009/9/main" objectType="Radio" noThreeD="1"/>
</file>

<file path=xl/ctrlProps/ctrlProp64.xml><?xml version="1.0" encoding="utf-8"?>
<formControlPr xmlns="http://schemas.microsoft.com/office/spreadsheetml/2009/9/main" objectType="Radio" noThreeD="1"/>
</file>

<file path=xl/ctrlProps/ctrlProp65.xml><?xml version="1.0" encoding="utf-8"?>
<formControlPr xmlns="http://schemas.microsoft.com/office/spreadsheetml/2009/9/main" objectType="Radio" noThreeD="1"/>
</file>

<file path=xl/ctrlProps/ctrlProp66.xml><?xml version="1.0" encoding="utf-8"?>
<formControlPr xmlns="http://schemas.microsoft.com/office/spreadsheetml/2009/9/main" objectType="Radio" noThreeD="1"/>
</file>

<file path=xl/ctrlProps/ctrlProp67.xml><?xml version="1.0" encoding="utf-8"?>
<formControlPr xmlns="http://schemas.microsoft.com/office/spreadsheetml/2009/9/main" objectType="Radio" noThreeD="1"/>
</file>

<file path=xl/ctrlProps/ctrlProp68.xml><?xml version="1.0" encoding="utf-8"?>
<formControlPr xmlns="http://schemas.microsoft.com/office/spreadsheetml/2009/9/main" objectType="Radio" noThreeD="1"/>
</file>

<file path=xl/ctrlProps/ctrlProp69.xml><?xml version="1.0" encoding="utf-8"?>
<formControlPr xmlns="http://schemas.microsoft.com/office/spreadsheetml/2009/9/main" objectType="CheckBox" fmlaLink="$C$67" noThreeD="1"/>
</file>

<file path=xl/ctrlProps/ctrlProp70.xml><?xml version="1.0" encoding="utf-8"?>
<formControlPr xmlns="http://schemas.microsoft.com/office/spreadsheetml/2009/9/main" objectType="Radio" checked="Checked"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firstButton="1" fmlaLink="$C$109"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checked="Checked"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fmlaLink="$C$130"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checked="Checked"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CheckBox" fmlaLink="$C$12" noThreeD="1"/>
</file>

<file path=xl/ctrlProps/ctrlProp83.xml><?xml version="1.0" encoding="utf-8"?>
<formControlPr xmlns="http://schemas.microsoft.com/office/spreadsheetml/2009/9/main" objectType="CheckBox" fmlaLink="$C$22" noThreeD="1"/>
</file>

<file path=xl/ctrlProps/ctrlProp84.xml><?xml version="1.0" encoding="utf-8"?>
<formControlPr xmlns="http://schemas.microsoft.com/office/spreadsheetml/2009/9/main" objectType="CheckBox" fmlaLink="$C$40" lockText="1" noThreeD="1"/>
</file>

<file path=xl/ctrlProps/ctrlProp85.xml><?xml version="1.0" encoding="utf-8"?>
<formControlPr xmlns="http://schemas.microsoft.com/office/spreadsheetml/2009/9/main" objectType="CheckBox" fmlaLink="$C$41" lockText="1" noThreeD="1"/>
</file>

<file path=xl/ctrlProps/ctrlProp86.xml><?xml version="1.0" encoding="utf-8"?>
<formControlPr xmlns="http://schemas.microsoft.com/office/spreadsheetml/2009/9/main" objectType="CheckBox" fmlaLink="$C$43" lockText="1" noThreeD="1"/>
</file>

<file path=xl/ctrlProps/ctrlProp87.xml><?xml version="1.0" encoding="utf-8"?>
<formControlPr xmlns="http://schemas.microsoft.com/office/spreadsheetml/2009/9/main" objectType="CheckBox" fmlaLink="$C$44" lockText="1" noThreeD="1"/>
</file>

<file path=xl/ctrlProps/ctrlProp88.xml><?xml version="1.0" encoding="utf-8"?>
<formControlPr xmlns="http://schemas.microsoft.com/office/spreadsheetml/2009/9/main" objectType="CheckBox" fmlaLink="$C$45" lockText="1" noThreeD="1"/>
</file>

<file path=xl/ctrlProps/ctrlProp89.xml><?xml version="1.0" encoding="utf-8"?>
<formControlPr xmlns="http://schemas.microsoft.com/office/spreadsheetml/2009/9/main" objectType="CheckBox" fmlaLink="$C$46" lockText="1" noThreeD="1"/>
</file>

<file path=xl/ctrlProps/ctrlProp90.xml><?xml version="1.0" encoding="utf-8"?>
<formControlPr xmlns="http://schemas.microsoft.com/office/spreadsheetml/2009/9/main" objectType="CheckBox" fmlaLink="$C$39"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14.jpg"/><Relationship Id="rId1"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xdr:twoCellAnchor editAs="oneCell">
    <xdr:from>
      <xdr:col>1</xdr:col>
      <xdr:colOff>381001</xdr:colOff>
      <xdr:row>111</xdr:row>
      <xdr:rowOff>85725</xdr:rowOff>
    </xdr:from>
    <xdr:to>
      <xdr:col>8</xdr:col>
      <xdr:colOff>294753</xdr:colOff>
      <xdr:row>113</xdr:row>
      <xdr:rowOff>66630</xdr:rowOff>
    </xdr:to>
    <xdr:pic>
      <xdr:nvPicPr>
        <xdr:cNvPr id="40" name="Picture 39">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1"/>
        <a:stretch>
          <a:fillRect/>
        </a:stretch>
      </xdr:blipFill>
      <xdr:spPr>
        <a:xfrm>
          <a:off x="990601" y="21269325"/>
          <a:ext cx="4180952" cy="361905"/>
        </a:xfrm>
        <a:prstGeom prst="rect">
          <a:avLst/>
        </a:prstGeom>
      </xdr:spPr>
    </xdr:pic>
    <xdr:clientData/>
  </xdr:twoCellAnchor>
  <xdr:twoCellAnchor editAs="oneCell">
    <xdr:from>
      <xdr:col>1</xdr:col>
      <xdr:colOff>1</xdr:colOff>
      <xdr:row>82</xdr:row>
      <xdr:rowOff>142875</xdr:rowOff>
    </xdr:from>
    <xdr:to>
      <xdr:col>7</xdr:col>
      <xdr:colOff>241187</xdr:colOff>
      <xdr:row>90</xdr:row>
      <xdr:rowOff>114300</xdr:rowOff>
    </xdr:to>
    <xdr:pic>
      <xdr:nvPicPr>
        <xdr:cNvPr id="28" name="Picture 27">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2"/>
        <a:stretch>
          <a:fillRect/>
        </a:stretch>
      </xdr:blipFill>
      <xdr:spPr>
        <a:xfrm>
          <a:off x="609601" y="15801975"/>
          <a:ext cx="3898786" cy="1495425"/>
        </a:xfrm>
        <a:prstGeom prst="rect">
          <a:avLst/>
        </a:prstGeom>
      </xdr:spPr>
    </xdr:pic>
    <xdr:clientData/>
  </xdr:twoCellAnchor>
  <xdr:twoCellAnchor editAs="oneCell">
    <xdr:from>
      <xdr:col>1</xdr:col>
      <xdr:colOff>180975</xdr:colOff>
      <xdr:row>75</xdr:row>
      <xdr:rowOff>85726</xdr:rowOff>
    </xdr:from>
    <xdr:to>
      <xdr:col>7</xdr:col>
      <xdr:colOff>171450</xdr:colOff>
      <xdr:row>79</xdr:row>
      <xdr:rowOff>14532</xdr:rowOff>
    </xdr:to>
    <xdr:pic>
      <xdr:nvPicPr>
        <xdr:cNvPr id="23" name="Picture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3"/>
        <a:stretch>
          <a:fillRect/>
        </a:stretch>
      </xdr:blipFill>
      <xdr:spPr>
        <a:xfrm>
          <a:off x="790575" y="14411326"/>
          <a:ext cx="3648075" cy="690806"/>
        </a:xfrm>
        <a:prstGeom prst="rect">
          <a:avLst/>
        </a:prstGeom>
      </xdr:spPr>
    </xdr:pic>
    <xdr:clientData/>
  </xdr:twoCellAnchor>
  <xdr:twoCellAnchor editAs="oneCell">
    <xdr:from>
      <xdr:col>1</xdr:col>
      <xdr:colOff>200025</xdr:colOff>
      <xdr:row>68</xdr:row>
      <xdr:rowOff>76200</xdr:rowOff>
    </xdr:from>
    <xdr:to>
      <xdr:col>6</xdr:col>
      <xdr:colOff>76200</xdr:colOff>
      <xdr:row>72</xdr:row>
      <xdr:rowOff>53647</xdr:rowOff>
    </xdr:to>
    <xdr:pic>
      <xdr:nvPicPr>
        <xdr:cNvPr id="38" name="Picture 37">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4"/>
        <a:stretch>
          <a:fillRect/>
        </a:stretch>
      </xdr:blipFill>
      <xdr:spPr>
        <a:xfrm>
          <a:off x="809625" y="13068300"/>
          <a:ext cx="2924175" cy="739447"/>
        </a:xfrm>
        <a:prstGeom prst="rect">
          <a:avLst/>
        </a:prstGeom>
      </xdr:spPr>
    </xdr:pic>
    <xdr:clientData/>
  </xdr:twoCellAnchor>
  <xdr:twoCellAnchor editAs="oneCell">
    <xdr:from>
      <xdr:col>1</xdr:col>
      <xdr:colOff>180975</xdr:colOff>
      <xdr:row>60</xdr:row>
      <xdr:rowOff>28576</xdr:rowOff>
    </xdr:from>
    <xdr:to>
      <xdr:col>5</xdr:col>
      <xdr:colOff>295275</xdr:colOff>
      <xdr:row>65</xdr:row>
      <xdr:rowOff>164332</xdr:rowOff>
    </xdr:to>
    <xdr:pic>
      <xdr:nvPicPr>
        <xdr:cNvPr id="36" name="Picture 35">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5"/>
        <a:stretch>
          <a:fillRect/>
        </a:stretch>
      </xdr:blipFill>
      <xdr:spPr>
        <a:xfrm>
          <a:off x="790575" y="11496676"/>
          <a:ext cx="2552700" cy="1088256"/>
        </a:xfrm>
        <a:prstGeom prst="rect">
          <a:avLst/>
        </a:prstGeom>
      </xdr:spPr>
    </xdr:pic>
    <xdr:clientData/>
  </xdr:twoCellAnchor>
  <xdr:twoCellAnchor editAs="oneCell">
    <xdr:from>
      <xdr:col>3</xdr:col>
      <xdr:colOff>485775</xdr:colOff>
      <xdr:row>57</xdr:row>
      <xdr:rowOff>85725</xdr:rowOff>
    </xdr:from>
    <xdr:to>
      <xdr:col>8</xdr:col>
      <xdr:colOff>361950</xdr:colOff>
      <xdr:row>61</xdr:row>
      <xdr:rowOff>63172</xdr:rowOff>
    </xdr:to>
    <xdr:pic>
      <xdr:nvPicPr>
        <xdr:cNvPr id="21" name="Picture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4"/>
        <a:stretch>
          <a:fillRect/>
        </a:stretch>
      </xdr:blipFill>
      <xdr:spPr>
        <a:xfrm>
          <a:off x="2314575" y="10982325"/>
          <a:ext cx="2924175" cy="739447"/>
        </a:xfrm>
        <a:prstGeom prst="rect">
          <a:avLst/>
        </a:prstGeom>
      </xdr:spPr>
    </xdr:pic>
    <xdr:clientData/>
  </xdr:twoCellAnchor>
  <xdr:twoCellAnchor editAs="oneCell">
    <xdr:from>
      <xdr:col>1</xdr:col>
      <xdr:colOff>381000</xdr:colOff>
      <xdr:row>8</xdr:row>
      <xdr:rowOff>152400</xdr:rowOff>
    </xdr:from>
    <xdr:to>
      <xdr:col>8</xdr:col>
      <xdr:colOff>199514</xdr:colOff>
      <xdr:row>10</xdr:row>
      <xdr:rowOff>161876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6"/>
        <a:stretch>
          <a:fillRect/>
        </a:stretch>
      </xdr:blipFill>
      <xdr:spPr>
        <a:xfrm>
          <a:off x="990600" y="952500"/>
          <a:ext cx="4085714" cy="390476"/>
        </a:xfrm>
        <a:prstGeom prst="rect">
          <a:avLst/>
        </a:prstGeom>
      </xdr:spPr>
    </xdr:pic>
    <xdr:clientData/>
  </xdr:twoCellAnchor>
  <xdr:twoCellAnchor>
    <xdr:from>
      <xdr:col>3</xdr:col>
      <xdr:colOff>95250</xdr:colOff>
      <xdr:row>8</xdr:row>
      <xdr:rowOff>104775</xdr:rowOff>
    </xdr:from>
    <xdr:to>
      <xdr:col>4</xdr:col>
      <xdr:colOff>390525</xdr:colOff>
      <xdr:row>10</xdr:row>
      <xdr:rowOff>104775</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1924050" y="904875"/>
          <a:ext cx="904875" cy="3810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333375</xdr:colOff>
      <xdr:row>13</xdr:row>
      <xdr:rowOff>104775</xdr:rowOff>
    </xdr:from>
    <xdr:to>
      <xdr:col>9</xdr:col>
      <xdr:colOff>228600</xdr:colOff>
      <xdr:row>19</xdr:row>
      <xdr:rowOff>96228</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7"/>
        <a:stretch>
          <a:fillRect/>
        </a:stretch>
      </xdr:blipFill>
      <xdr:spPr>
        <a:xfrm>
          <a:off x="942975" y="1857375"/>
          <a:ext cx="4772025" cy="1134453"/>
        </a:xfrm>
        <a:prstGeom prst="rect">
          <a:avLst/>
        </a:prstGeom>
      </xdr:spPr>
    </xdr:pic>
    <xdr:clientData/>
  </xdr:twoCellAnchor>
  <xdr:twoCellAnchor>
    <xdr:from>
      <xdr:col>2</xdr:col>
      <xdr:colOff>295275</xdr:colOff>
      <xdr:row>15</xdr:row>
      <xdr:rowOff>123825</xdr:rowOff>
    </xdr:from>
    <xdr:to>
      <xdr:col>6</xdr:col>
      <xdr:colOff>295274</xdr:colOff>
      <xdr:row>19</xdr:row>
      <xdr:rowOff>66675</xdr:rowOff>
    </xdr:to>
    <xdr:sp macro="" textlink="">
      <xdr:nvSpPr>
        <xdr:cNvPr id="5" name="Rectangle 4">
          <a:extLst>
            <a:ext uri="{FF2B5EF4-FFF2-40B4-BE49-F238E27FC236}">
              <a16:creationId xmlns:a16="http://schemas.microsoft.com/office/drawing/2014/main" id="{00000000-0008-0000-0000-000005000000}"/>
            </a:ext>
          </a:extLst>
        </xdr:cNvPr>
        <xdr:cNvSpPr/>
      </xdr:nvSpPr>
      <xdr:spPr>
        <a:xfrm>
          <a:off x="1514475" y="2257425"/>
          <a:ext cx="2438399" cy="70485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323851</xdr:colOff>
      <xdr:row>26</xdr:row>
      <xdr:rowOff>114301</xdr:rowOff>
    </xdr:from>
    <xdr:to>
      <xdr:col>9</xdr:col>
      <xdr:colOff>209551</xdr:colOff>
      <xdr:row>32</xdr:row>
      <xdr:rowOff>141931</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8"/>
        <a:stretch>
          <a:fillRect/>
        </a:stretch>
      </xdr:blipFill>
      <xdr:spPr>
        <a:xfrm>
          <a:off x="933451" y="3581401"/>
          <a:ext cx="4762500" cy="1170630"/>
        </a:xfrm>
        <a:prstGeom prst="rect">
          <a:avLst/>
        </a:prstGeom>
      </xdr:spPr>
    </xdr:pic>
    <xdr:clientData/>
  </xdr:twoCellAnchor>
  <xdr:twoCellAnchor>
    <xdr:from>
      <xdr:col>2</xdr:col>
      <xdr:colOff>457201</xdr:colOff>
      <xdr:row>26</xdr:row>
      <xdr:rowOff>76200</xdr:rowOff>
    </xdr:from>
    <xdr:to>
      <xdr:col>3</xdr:col>
      <xdr:colOff>238125</xdr:colOff>
      <xdr:row>27</xdr:row>
      <xdr:rowOff>171450</xdr:rowOff>
    </xdr:to>
    <xdr:sp macro="" textlink="">
      <xdr:nvSpPr>
        <xdr:cNvPr id="7" name="Rectangle 6">
          <a:extLst>
            <a:ext uri="{FF2B5EF4-FFF2-40B4-BE49-F238E27FC236}">
              <a16:creationId xmlns:a16="http://schemas.microsoft.com/office/drawing/2014/main" id="{00000000-0008-0000-0000-000007000000}"/>
            </a:ext>
          </a:extLst>
        </xdr:cNvPr>
        <xdr:cNvSpPr/>
      </xdr:nvSpPr>
      <xdr:spPr>
        <a:xfrm>
          <a:off x="1676401" y="3543300"/>
          <a:ext cx="390524" cy="28575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352425</xdr:colOff>
      <xdr:row>37</xdr:row>
      <xdr:rowOff>133351</xdr:rowOff>
    </xdr:from>
    <xdr:to>
      <xdr:col>9</xdr:col>
      <xdr:colOff>152400</xdr:colOff>
      <xdr:row>39</xdr:row>
      <xdr:rowOff>102217</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9"/>
        <a:stretch>
          <a:fillRect/>
        </a:stretch>
      </xdr:blipFill>
      <xdr:spPr>
        <a:xfrm>
          <a:off x="962025" y="5695951"/>
          <a:ext cx="4676775" cy="349866"/>
        </a:xfrm>
        <a:prstGeom prst="rect">
          <a:avLst/>
        </a:prstGeom>
      </xdr:spPr>
    </xdr:pic>
    <xdr:clientData/>
  </xdr:twoCellAnchor>
  <xdr:twoCellAnchor>
    <xdr:from>
      <xdr:col>2</xdr:col>
      <xdr:colOff>428626</xdr:colOff>
      <xdr:row>37</xdr:row>
      <xdr:rowOff>114300</xdr:rowOff>
    </xdr:from>
    <xdr:to>
      <xdr:col>3</xdr:col>
      <xdr:colOff>228600</xdr:colOff>
      <xdr:row>38</xdr:row>
      <xdr:rowOff>171450</xdr:rowOff>
    </xdr:to>
    <xdr:sp macro="" textlink="">
      <xdr:nvSpPr>
        <xdr:cNvPr id="9" name="Rectangle 8">
          <a:extLst>
            <a:ext uri="{FF2B5EF4-FFF2-40B4-BE49-F238E27FC236}">
              <a16:creationId xmlns:a16="http://schemas.microsoft.com/office/drawing/2014/main" id="{00000000-0008-0000-0000-000009000000}"/>
            </a:ext>
          </a:extLst>
        </xdr:cNvPr>
        <xdr:cNvSpPr/>
      </xdr:nvSpPr>
      <xdr:spPr>
        <a:xfrm>
          <a:off x="1647826" y="5676900"/>
          <a:ext cx="409574" cy="24765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390526</xdr:colOff>
      <xdr:row>58</xdr:row>
      <xdr:rowOff>28575</xdr:rowOff>
    </xdr:from>
    <xdr:to>
      <xdr:col>5</xdr:col>
      <xdr:colOff>365348</xdr:colOff>
      <xdr:row>59</xdr:row>
      <xdr:rowOff>77193</xdr:rowOff>
    </xdr:to>
    <xdr:sp macro="" textlink="">
      <xdr:nvSpPr>
        <xdr:cNvPr id="11" name="Rectangle 10">
          <a:extLst>
            <a:ext uri="{FF2B5EF4-FFF2-40B4-BE49-F238E27FC236}">
              <a16:creationId xmlns:a16="http://schemas.microsoft.com/office/drawing/2014/main" id="{00000000-0008-0000-0000-00000B000000}"/>
            </a:ext>
          </a:extLst>
        </xdr:cNvPr>
        <xdr:cNvSpPr/>
      </xdr:nvSpPr>
      <xdr:spPr>
        <a:xfrm>
          <a:off x="2828926" y="10163175"/>
          <a:ext cx="584422" cy="239118"/>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104776</xdr:colOff>
      <xdr:row>70</xdr:row>
      <xdr:rowOff>104775</xdr:rowOff>
    </xdr:from>
    <xdr:to>
      <xdr:col>3</xdr:col>
      <xdr:colOff>85726</xdr:colOff>
      <xdr:row>71</xdr:row>
      <xdr:rowOff>142875</xdr:rowOff>
    </xdr:to>
    <xdr:sp macro="" textlink="">
      <xdr:nvSpPr>
        <xdr:cNvPr id="13" name="Rectangle 12">
          <a:extLst>
            <a:ext uri="{FF2B5EF4-FFF2-40B4-BE49-F238E27FC236}">
              <a16:creationId xmlns:a16="http://schemas.microsoft.com/office/drawing/2014/main" id="{00000000-0008-0000-0000-00000D000000}"/>
            </a:ext>
          </a:extLst>
        </xdr:cNvPr>
        <xdr:cNvSpPr/>
      </xdr:nvSpPr>
      <xdr:spPr>
        <a:xfrm>
          <a:off x="1323976" y="13477875"/>
          <a:ext cx="590550" cy="2286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190500</xdr:colOff>
      <xdr:row>77</xdr:row>
      <xdr:rowOff>28575</xdr:rowOff>
    </xdr:from>
    <xdr:to>
      <xdr:col>3</xdr:col>
      <xdr:colOff>190500</xdr:colOff>
      <xdr:row>78</xdr:row>
      <xdr:rowOff>47625</xdr:rowOff>
    </xdr:to>
    <xdr:sp macro="" textlink="">
      <xdr:nvSpPr>
        <xdr:cNvPr id="15" name="Rectangle 14">
          <a:extLst>
            <a:ext uri="{FF2B5EF4-FFF2-40B4-BE49-F238E27FC236}">
              <a16:creationId xmlns:a16="http://schemas.microsoft.com/office/drawing/2014/main" id="{00000000-0008-0000-0000-00000F000000}"/>
            </a:ext>
          </a:extLst>
        </xdr:cNvPr>
        <xdr:cNvSpPr/>
      </xdr:nvSpPr>
      <xdr:spPr>
        <a:xfrm>
          <a:off x="1409700" y="14735175"/>
          <a:ext cx="609600" cy="20955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295275</xdr:colOff>
      <xdr:row>82</xdr:row>
      <xdr:rowOff>171450</xdr:rowOff>
    </xdr:from>
    <xdr:to>
      <xdr:col>1</xdr:col>
      <xdr:colOff>542925</xdr:colOff>
      <xdr:row>91</xdr:row>
      <xdr:rowOff>0</xdr:rowOff>
    </xdr:to>
    <xdr:sp macro="" textlink="">
      <xdr:nvSpPr>
        <xdr:cNvPr id="17" name="Rectangle 16">
          <a:extLst>
            <a:ext uri="{FF2B5EF4-FFF2-40B4-BE49-F238E27FC236}">
              <a16:creationId xmlns:a16="http://schemas.microsoft.com/office/drawing/2014/main" id="{00000000-0008-0000-0000-000011000000}"/>
            </a:ext>
          </a:extLst>
        </xdr:cNvPr>
        <xdr:cNvSpPr/>
      </xdr:nvSpPr>
      <xdr:spPr>
        <a:xfrm>
          <a:off x="904875" y="15830550"/>
          <a:ext cx="247650" cy="154305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2</xdr:col>
      <xdr:colOff>466725</xdr:colOff>
      <xdr:row>93</xdr:row>
      <xdr:rowOff>95250</xdr:rowOff>
    </xdr:from>
    <xdr:to>
      <xdr:col>5</xdr:col>
      <xdr:colOff>561975</xdr:colOff>
      <xdr:row>100</xdr:row>
      <xdr:rowOff>161750</xdr:rowOff>
    </xdr:to>
    <xdr:pic>
      <xdr:nvPicPr>
        <xdr:cNvPr id="19" name="Picture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0"/>
        <a:stretch>
          <a:fillRect/>
        </a:stretch>
      </xdr:blipFill>
      <xdr:spPr>
        <a:xfrm>
          <a:off x="1685925" y="14039850"/>
          <a:ext cx="1924050" cy="1400000"/>
        </a:xfrm>
        <a:prstGeom prst="rect">
          <a:avLst/>
        </a:prstGeom>
      </xdr:spPr>
    </xdr:pic>
    <xdr:clientData/>
  </xdr:twoCellAnchor>
  <xdr:twoCellAnchor editAs="oneCell">
    <xdr:from>
      <xdr:col>1</xdr:col>
      <xdr:colOff>200025</xdr:colOff>
      <xdr:row>103</xdr:row>
      <xdr:rowOff>85726</xdr:rowOff>
    </xdr:from>
    <xdr:to>
      <xdr:col>8</xdr:col>
      <xdr:colOff>457200</xdr:colOff>
      <xdr:row>107</xdr:row>
      <xdr:rowOff>95804</xdr:rowOff>
    </xdr:to>
    <xdr:pic>
      <xdr:nvPicPr>
        <xdr:cNvPr id="24" name="Picture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1"/>
        <a:stretch>
          <a:fillRect/>
        </a:stretch>
      </xdr:blipFill>
      <xdr:spPr>
        <a:xfrm>
          <a:off x="809625" y="15935326"/>
          <a:ext cx="4524375" cy="772078"/>
        </a:xfrm>
        <a:prstGeom prst="rect">
          <a:avLst/>
        </a:prstGeom>
      </xdr:spPr>
    </xdr:pic>
    <xdr:clientData/>
  </xdr:twoCellAnchor>
  <xdr:twoCellAnchor>
    <xdr:from>
      <xdr:col>1</xdr:col>
      <xdr:colOff>304800</xdr:colOff>
      <xdr:row>103</xdr:row>
      <xdr:rowOff>133350</xdr:rowOff>
    </xdr:from>
    <xdr:to>
      <xdr:col>2</xdr:col>
      <xdr:colOff>361949</xdr:colOff>
      <xdr:row>107</xdr:row>
      <xdr:rowOff>57150</xdr:rowOff>
    </xdr:to>
    <xdr:sp macro="" textlink="">
      <xdr:nvSpPr>
        <xdr:cNvPr id="25" name="Rectangle 24">
          <a:extLst>
            <a:ext uri="{FF2B5EF4-FFF2-40B4-BE49-F238E27FC236}">
              <a16:creationId xmlns:a16="http://schemas.microsoft.com/office/drawing/2014/main" id="{00000000-0008-0000-0000-000019000000}"/>
            </a:ext>
          </a:extLst>
        </xdr:cNvPr>
        <xdr:cNvSpPr/>
      </xdr:nvSpPr>
      <xdr:spPr>
        <a:xfrm>
          <a:off x="914400" y="15982950"/>
          <a:ext cx="666749" cy="6858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447675</xdr:colOff>
      <xdr:row>111</xdr:row>
      <xdr:rowOff>104775</xdr:rowOff>
    </xdr:from>
    <xdr:to>
      <xdr:col>2</xdr:col>
      <xdr:colOff>323850</xdr:colOff>
      <xdr:row>112</xdr:row>
      <xdr:rowOff>161925</xdr:rowOff>
    </xdr:to>
    <xdr:sp macro="" textlink="">
      <xdr:nvSpPr>
        <xdr:cNvPr id="27" name="Rectangle 26">
          <a:extLst>
            <a:ext uri="{FF2B5EF4-FFF2-40B4-BE49-F238E27FC236}">
              <a16:creationId xmlns:a16="http://schemas.microsoft.com/office/drawing/2014/main" id="{00000000-0008-0000-0000-00001B000000}"/>
            </a:ext>
          </a:extLst>
        </xdr:cNvPr>
        <xdr:cNvSpPr/>
      </xdr:nvSpPr>
      <xdr:spPr>
        <a:xfrm>
          <a:off x="1057275" y="21288375"/>
          <a:ext cx="485775" cy="24765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381000</xdr:colOff>
      <xdr:row>123</xdr:row>
      <xdr:rowOff>28575</xdr:rowOff>
    </xdr:from>
    <xdr:to>
      <xdr:col>6</xdr:col>
      <xdr:colOff>219075</xdr:colOff>
      <xdr:row>132</xdr:row>
      <xdr:rowOff>3301</xdr:rowOff>
    </xdr:to>
    <xdr:pic>
      <xdr:nvPicPr>
        <xdr:cNvPr id="30" name="Picture 29">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12"/>
        <a:stretch>
          <a:fillRect/>
        </a:stretch>
      </xdr:blipFill>
      <xdr:spPr>
        <a:xfrm>
          <a:off x="990600" y="21974175"/>
          <a:ext cx="2886075" cy="1689226"/>
        </a:xfrm>
        <a:prstGeom prst="rect">
          <a:avLst/>
        </a:prstGeom>
      </xdr:spPr>
    </xdr:pic>
    <xdr:clientData/>
  </xdr:twoCellAnchor>
  <xdr:twoCellAnchor>
    <xdr:from>
      <xdr:col>2</xdr:col>
      <xdr:colOff>247650</xdr:colOff>
      <xdr:row>123</xdr:row>
      <xdr:rowOff>180974</xdr:rowOff>
    </xdr:from>
    <xdr:to>
      <xdr:col>5</xdr:col>
      <xdr:colOff>57150</xdr:colOff>
      <xdr:row>125</xdr:row>
      <xdr:rowOff>38099</xdr:rowOff>
    </xdr:to>
    <xdr:sp macro="" textlink="">
      <xdr:nvSpPr>
        <xdr:cNvPr id="31" name="Rectangle 30">
          <a:extLst>
            <a:ext uri="{FF2B5EF4-FFF2-40B4-BE49-F238E27FC236}">
              <a16:creationId xmlns:a16="http://schemas.microsoft.com/office/drawing/2014/main" id="{00000000-0008-0000-0000-00001F000000}"/>
            </a:ext>
          </a:extLst>
        </xdr:cNvPr>
        <xdr:cNvSpPr/>
      </xdr:nvSpPr>
      <xdr:spPr>
        <a:xfrm>
          <a:off x="1466850" y="22126574"/>
          <a:ext cx="1638300"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371475</xdr:colOff>
      <xdr:row>133</xdr:row>
      <xdr:rowOff>85725</xdr:rowOff>
    </xdr:from>
    <xdr:to>
      <xdr:col>6</xdr:col>
      <xdr:colOff>209550</xdr:colOff>
      <xdr:row>142</xdr:row>
      <xdr:rowOff>60451</xdr:rowOff>
    </xdr:to>
    <xdr:pic>
      <xdr:nvPicPr>
        <xdr:cNvPr id="32" name="Picture 31">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12"/>
        <a:stretch>
          <a:fillRect/>
        </a:stretch>
      </xdr:blipFill>
      <xdr:spPr>
        <a:xfrm>
          <a:off x="981075" y="23936325"/>
          <a:ext cx="2886075" cy="1689226"/>
        </a:xfrm>
        <a:prstGeom prst="rect">
          <a:avLst/>
        </a:prstGeom>
      </xdr:spPr>
    </xdr:pic>
    <xdr:clientData/>
  </xdr:twoCellAnchor>
  <xdr:twoCellAnchor>
    <xdr:from>
      <xdr:col>2</xdr:col>
      <xdr:colOff>476250</xdr:colOff>
      <xdr:row>136</xdr:row>
      <xdr:rowOff>142874</xdr:rowOff>
    </xdr:from>
    <xdr:to>
      <xdr:col>5</xdr:col>
      <xdr:colOff>57150</xdr:colOff>
      <xdr:row>141</xdr:row>
      <xdr:rowOff>47625</xdr:rowOff>
    </xdr:to>
    <xdr:sp macro="" textlink="">
      <xdr:nvSpPr>
        <xdr:cNvPr id="33" name="Rectangle 32">
          <a:extLst>
            <a:ext uri="{FF2B5EF4-FFF2-40B4-BE49-F238E27FC236}">
              <a16:creationId xmlns:a16="http://schemas.microsoft.com/office/drawing/2014/main" id="{00000000-0008-0000-0000-000021000000}"/>
            </a:ext>
          </a:extLst>
        </xdr:cNvPr>
        <xdr:cNvSpPr/>
      </xdr:nvSpPr>
      <xdr:spPr>
        <a:xfrm>
          <a:off x="1695450" y="24564974"/>
          <a:ext cx="1409700" cy="857251"/>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85726</xdr:colOff>
      <xdr:row>61</xdr:row>
      <xdr:rowOff>114300</xdr:rowOff>
    </xdr:from>
    <xdr:to>
      <xdr:col>3</xdr:col>
      <xdr:colOff>60548</xdr:colOff>
      <xdr:row>62</xdr:row>
      <xdr:rowOff>172443</xdr:rowOff>
    </xdr:to>
    <xdr:sp macro="" textlink="">
      <xdr:nvSpPr>
        <xdr:cNvPr id="35" name="Rectangle 34">
          <a:extLst>
            <a:ext uri="{FF2B5EF4-FFF2-40B4-BE49-F238E27FC236}">
              <a16:creationId xmlns:a16="http://schemas.microsoft.com/office/drawing/2014/main" id="{00000000-0008-0000-0000-000023000000}"/>
            </a:ext>
          </a:extLst>
        </xdr:cNvPr>
        <xdr:cNvSpPr/>
      </xdr:nvSpPr>
      <xdr:spPr>
        <a:xfrm>
          <a:off x="1304926" y="10820400"/>
          <a:ext cx="584422" cy="248643"/>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57150</xdr:colOff>
      <xdr:row>58</xdr:row>
      <xdr:rowOff>152402</xdr:rowOff>
    </xdr:from>
    <xdr:to>
      <xdr:col>4</xdr:col>
      <xdr:colOff>381000</xdr:colOff>
      <xdr:row>61</xdr:row>
      <xdr:rowOff>104775</xdr:rowOff>
    </xdr:to>
    <xdr:cxnSp macro="">
      <xdr:nvCxnSpPr>
        <xdr:cNvPr id="22" name="Straight Arrow Connector 21">
          <a:extLst>
            <a:ext uri="{FF2B5EF4-FFF2-40B4-BE49-F238E27FC236}">
              <a16:creationId xmlns:a16="http://schemas.microsoft.com/office/drawing/2014/main" id="{00000000-0008-0000-0000-000016000000}"/>
            </a:ext>
          </a:extLst>
        </xdr:cNvPr>
        <xdr:cNvCxnSpPr/>
      </xdr:nvCxnSpPr>
      <xdr:spPr>
        <a:xfrm flipV="1">
          <a:off x="1885950" y="10287002"/>
          <a:ext cx="933450" cy="523873"/>
        </a:xfrm>
        <a:prstGeom prst="straightConnector1">
          <a:avLst/>
        </a:prstGeom>
        <a:ln w="63500" cap="rnd">
          <a:solidFill>
            <a:srgbClr val="FF0000"/>
          </a:solidFill>
          <a:prstDash val="sysDash"/>
          <a:round/>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371475</xdr:colOff>
      <xdr:row>43</xdr:row>
      <xdr:rowOff>28576</xdr:rowOff>
    </xdr:from>
    <xdr:to>
      <xdr:col>5</xdr:col>
      <xdr:colOff>485775</xdr:colOff>
      <xdr:row>48</xdr:row>
      <xdr:rowOff>164332</xdr:rowOff>
    </xdr:to>
    <xdr:pic>
      <xdr:nvPicPr>
        <xdr:cNvPr id="16" name="Pictur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5"/>
        <a:stretch>
          <a:fillRect/>
        </a:stretch>
      </xdr:blipFill>
      <xdr:spPr>
        <a:xfrm>
          <a:off x="981075" y="8258176"/>
          <a:ext cx="2552700" cy="1088256"/>
        </a:xfrm>
        <a:prstGeom prst="rect">
          <a:avLst/>
        </a:prstGeom>
      </xdr:spPr>
    </xdr:pic>
    <xdr:clientData/>
  </xdr:twoCellAnchor>
  <xdr:twoCellAnchor>
    <xdr:from>
      <xdr:col>2</xdr:col>
      <xdr:colOff>266701</xdr:colOff>
      <xdr:row>44</xdr:row>
      <xdr:rowOff>76200</xdr:rowOff>
    </xdr:from>
    <xdr:to>
      <xdr:col>3</xdr:col>
      <xdr:colOff>241523</xdr:colOff>
      <xdr:row>47</xdr:row>
      <xdr:rowOff>142875</xdr:rowOff>
    </xdr:to>
    <xdr:sp macro="" textlink="">
      <xdr:nvSpPr>
        <xdr:cNvPr id="34" name="Rectangle 33">
          <a:extLst>
            <a:ext uri="{FF2B5EF4-FFF2-40B4-BE49-F238E27FC236}">
              <a16:creationId xmlns:a16="http://schemas.microsoft.com/office/drawing/2014/main" id="{00000000-0008-0000-0000-000022000000}"/>
            </a:ext>
          </a:extLst>
        </xdr:cNvPr>
        <xdr:cNvSpPr/>
      </xdr:nvSpPr>
      <xdr:spPr>
        <a:xfrm>
          <a:off x="1485901" y="8496300"/>
          <a:ext cx="584422" cy="6381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733426</xdr:colOff>
      <xdr:row>218</xdr:row>
      <xdr:rowOff>38100</xdr:rowOff>
    </xdr:from>
    <xdr:to>
      <xdr:col>17</xdr:col>
      <xdr:colOff>28576</xdr:colOff>
      <xdr:row>237</xdr:row>
      <xdr:rowOff>76730</xdr:rowOff>
    </xdr:to>
    <xdr:pic>
      <xdr:nvPicPr>
        <xdr:cNvPr id="2133" name="Picture 85">
          <a:extLst>
            <a:ext uri="{FF2B5EF4-FFF2-40B4-BE49-F238E27FC236}">
              <a16:creationId xmlns:a16="http://schemas.microsoft.com/office/drawing/2014/main" id="{00000000-0008-0000-0100-00005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362451" y="30403800"/>
          <a:ext cx="5105400" cy="3658130"/>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3</xdr:col>
          <xdr:colOff>228600</xdr:colOff>
          <xdr:row>101</xdr:row>
          <xdr:rowOff>171450</xdr:rowOff>
        </xdr:from>
        <xdr:to>
          <xdr:col>4</xdr:col>
          <xdr:colOff>533400</xdr:colOff>
          <xdr:row>103</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102</xdr:row>
          <xdr:rowOff>180975</xdr:rowOff>
        </xdr:from>
        <xdr:to>
          <xdr:col>4</xdr:col>
          <xdr:colOff>533400</xdr:colOff>
          <xdr:row>104</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105</xdr:row>
          <xdr:rowOff>171450</xdr:rowOff>
        </xdr:from>
        <xdr:to>
          <xdr:col>4</xdr:col>
          <xdr:colOff>523875</xdr:colOff>
          <xdr:row>107</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93</xdr:row>
          <xdr:rowOff>171450</xdr:rowOff>
        </xdr:from>
        <xdr:to>
          <xdr:col>4</xdr:col>
          <xdr:colOff>533400</xdr:colOff>
          <xdr:row>95</xdr:row>
          <xdr:rowOff>9525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84</xdr:row>
          <xdr:rowOff>161925</xdr:rowOff>
        </xdr:from>
        <xdr:to>
          <xdr:col>4</xdr:col>
          <xdr:colOff>523875</xdr:colOff>
          <xdr:row>86</xdr:row>
          <xdr:rowOff>28575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94</xdr:row>
          <xdr:rowOff>152400</xdr:rowOff>
        </xdr:from>
        <xdr:to>
          <xdr:col>4</xdr:col>
          <xdr:colOff>533400</xdr:colOff>
          <xdr:row>96</xdr:row>
          <xdr:rowOff>19050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95</xdr:row>
          <xdr:rowOff>142875</xdr:rowOff>
        </xdr:from>
        <xdr:to>
          <xdr:col>4</xdr:col>
          <xdr:colOff>533400</xdr:colOff>
          <xdr:row>97</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96</xdr:row>
          <xdr:rowOff>152400</xdr:rowOff>
        </xdr:from>
        <xdr:to>
          <xdr:col>4</xdr:col>
          <xdr:colOff>533400</xdr:colOff>
          <xdr:row>98</xdr:row>
          <xdr:rowOff>19050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97</xdr:row>
          <xdr:rowOff>142875</xdr:rowOff>
        </xdr:from>
        <xdr:to>
          <xdr:col>4</xdr:col>
          <xdr:colOff>533400</xdr:colOff>
          <xdr:row>99</xdr:row>
          <xdr:rowOff>9525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98</xdr:row>
          <xdr:rowOff>171450</xdr:rowOff>
        </xdr:from>
        <xdr:to>
          <xdr:col>4</xdr:col>
          <xdr:colOff>533400</xdr:colOff>
          <xdr:row>100</xdr:row>
          <xdr:rowOff>9525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87</xdr:row>
          <xdr:rowOff>180975</xdr:rowOff>
        </xdr:from>
        <xdr:to>
          <xdr:col>4</xdr:col>
          <xdr:colOff>533400</xdr:colOff>
          <xdr:row>89</xdr:row>
          <xdr:rowOff>19050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91</xdr:row>
          <xdr:rowOff>171450</xdr:rowOff>
        </xdr:from>
        <xdr:to>
          <xdr:col>4</xdr:col>
          <xdr:colOff>533400</xdr:colOff>
          <xdr:row>93</xdr:row>
          <xdr:rowOff>9525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114</xdr:row>
          <xdr:rowOff>161925</xdr:rowOff>
        </xdr:from>
        <xdr:to>
          <xdr:col>4</xdr:col>
          <xdr:colOff>523875</xdr:colOff>
          <xdr:row>116</xdr:row>
          <xdr:rowOff>28575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117</xdr:row>
          <xdr:rowOff>171450</xdr:rowOff>
        </xdr:from>
        <xdr:to>
          <xdr:col>4</xdr:col>
          <xdr:colOff>523875</xdr:colOff>
          <xdr:row>119</xdr:row>
          <xdr:rowOff>9525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118</xdr:row>
          <xdr:rowOff>161925</xdr:rowOff>
        </xdr:from>
        <xdr:to>
          <xdr:col>4</xdr:col>
          <xdr:colOff>523875</xdr:colOff>
          <xdr:row>120</xdr:row>
          <xdr:rowOff>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119</xdr:row>
          <xdr:rowOff>171450</xdr:rowOff>
        </xdr:from>
        <xdr:to>
          <xdr:col>4</xdr:col>
          <xdr:colOff>523875</xdr:colOff>
          <xdr:row>121</xdr:row>
          <xdr:rowOff>9525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120</xdr:row>
          <xdr:rowOff>171450</xdr:rowOff>
        </xdr:from>
        <xdr:to>
          <xdr:col>4</xdr:col>
          <xdr:colOff>523875</xdr:colOff>
          <xdr:row>122</xdr:row>
          <xdr:rowOff>9525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121</xdr:row>
          <xdr:rowOff>171450</xdr:rowOff>
        </xdr:from>
        <xdr:to>
          <xdr:col>4</xdr:col>
          <xdr:colOff>523875</xdr:colOff>
          <xdr:row>123</xdr:row>
          <xdr:rowOff>9525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122</xdr:row>
          <xdr:rowOff>161925</xdr:rowOff>
        </xdr:from>
        <xdr:to>
          <xdr:col>4</xdr:col>
          <xdr:colOff>523875</xdr:colOff>
          <xdr:row>124</xdr:row>
          <xdr:rowOff>28575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124</xdr:row>
          <xdr:rowOff>142875</xdr:rowOff>
        </xdr:from>
        <xdr:to>
          <xdr:col>4</xdr:col>
          <xdr:colOff>523875</xdr:colOff>
          <xdr:row>126</xdr:row>
          <xdr:rowOff>9525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135</xdr:row>
          <xdr:rowOff>171450</xdr:rowOff>
        </xdr:from>
        <xdr:to>
          <xdr:col>4</xdr:col>
          <xdr:colOff>523875</xdr:colOff>
          <xdr:row>137</xdr:row>
          <xdr:rowOff>9525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136</xdr:row>
          <xdr:rowOff>180975</xdr:rowOff>
        </xdr:from>
        <xdr:to>
          <xdr:col>4</xdr:col>
          <xdr:colOff>523875</xdr:colOff>
          <xdr:row>138</xdr:row>
          <xdr:rowOff>19050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137</xdr:row>
          <xdr:rowOff>161925</xdr:rowOff>
        </xdr:from>
        <xdr:to>
          <xdr:col>4</xdr:col>
          <xdr:colOff>523875</xdr:colOff>
          <xdr:row>139</xdr:row>
          <xdr:rowOff>28575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134</xdr:row>
          <xdr:rowOff>171450</xdr:rowOff>
        </xdr:from>
        <xdr:to>
          <xdr:col>4</xdr:col>
          <xdr:colOff>523875</xdr:colOff>
          <xdr:row>136</xdr:row>
          <xdr:rowOff>9525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148</xdr:row>
          <xdr:rowOff>171450</xdr:rowOff>
        </xdr:from>
        <xdr:to>
          <xdr:col>4</xdr:col>
          <xdr:colOff>523875</xdr:colOff>
          <xdr:row>150</xdr:row>
          <xdr:rowOff>9525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146</xdr:row>
          <xdr:rowOff>171450</xdr:rowOff>
        </xdr:from>
        <xdr:to>
          <xdr:col>4</xdr:col>
          <xdr:colOff>523875</xdr:colOff>
          <xdr:row>148</xdr:row>
          <xdr:rowOff>9525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140</xdr:row>
          <xdr:rowOff>161925</xdr:rowOff>
        </xdr:from>
        <xdr:to>
          <xdr:col>4</xdr:col>
          <xdr:colOff>523875</xdr:colOff>
          <xdr:row>142</xdr:row>
          <xdr:rowOff>28575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145</xdr:row>
          <xdr:rowOff>171450</xdr:rowOff>
        </xdr:from>
        <xdr:to>
          <xdr:col>4</xdr:col>
          <xdr:colOff>523875</xdr:colOff>
          <xdr:row>147</xdr:row>
          <xdr:rowOff>9525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150</xdr:row>
          <xdr:rowOff>161925</xdr:rowOff>
        </xdr:from>
        <xdr:to>
          <xdr:col>4</xdr:col>
          <xdr:colOff>523875</xdr:colOff>
          <xdr:row>152</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151</xdr:row>
          <xdr:rowOff>171450</xdr:rowOff>
        </xdr:from>
        <xdr:to>
          <xdr:col>4</xdr:col>
          <xdr:colOff>523875</xdr:colOff>
          <xdr:row>153</xdr:row>
          <xdr:rowOff>9525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152</xdr:row>
          <xdr:rowOff>161925</xdr:rowOff>
        </xdr:from>
        <xdr:to>
          <xdr:col>4</xdr:col>
          <xdr:colOff>523875</xdr:colOff>
          <xdr:row>154</xdr:row>
          <xdr:rowOff>28575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154</xdr:row>
          <xdr:rowOff>152400</xdr:rowOff>
        </xdr:from>
        <xdr:to>
          <xdr:col>4</xdr:col>
          <xdr:colOff>523875</xdr:colOff>
          <xdr:row>156</xdr:row>
          <xdr:rowOff>19050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155</xdr:row>
          <xdr:rowOff>180975</xdr:rowOff>
        </xdr:from>
        <xdr:to>
          <xdr:col>4</xdr:col>
          <xdr:colOff>523875</xdr:colOff>
          <xdr:row>157</xdr:row>
          <xdr:rowOff>19050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156</xdr:row>
          <xdr:rowOff>171450</xdr:rowOff>
        </xdr:from>
        <xdr:to>
          <xdr:col>4</xdr:col>
          <xdr:colOff>523875</xdr:colOff>
          <xdr:row>158</xdr:row>
          <xdr:rowOff>9525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169</xdr:row>
          <xdr:rowOff>133350</xdr:rowOff>
        </xdr:from>
        <xdr:to>
          <xdr:col>4</xdr:col>
          <xdr:colOff>523875</xdr:colOff>
          <xdr:row>171</xdr:row>
          <xdr:rowOff>28575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144</xdr:row>
          <xdr:rowOff>142875</xdr:rowOff>
        </xdr:from>
        <xdr:to>
          <xdr:col>4</xdr:col>
          <xdr:colOff>523875</xdr:colOff>
          <xdr:row>146</xdr:row>
          <xdr:rowOff>9525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142</xdr:row>
          <xdr:rowOff>133350</xdr:rowOff>
        </xdr:from>
        <xdr:to>
          <xdr:col>4</xdr:col>
          <xdr:colOff>523875</xdr:colOff>
          <xdr:row>144</xdr:row>
          <xdr:rowOff>28575</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163</xdr:row>
          <xdr:rowOff>161925</xdr:rowOff>
        </xdr:from>
        <xdr:to>
          <xdr:col>4</xdr:col>
          <xdr:colOff>523875</xdr:colOff>
          <xdr:row>165</xdr:row>
          <xdr:rowOff>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158</xdr:row>
          <xdr:rowOff>161925</xdr:rowOff>
        </xdr:from>
        <xdr:to>
          <xdr:col>4</xdr:col>
          <xdr:colOff>523875</xdr:colOff>
          <xdr:row>160</xdr:row>
          <xdr:rowOff>28575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164</xdr:row>
          <xdr:rowOff>171450</xdr:rowOff>
        </xdr:from>
        <xdr:to>
          <xdr:col>4</xdr:col>
          <xdr:colOff>523875</xdr:colOff>
          <xdr:row>166</xdr:row>
          <xdr:rowOff>9525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165</xdr:row>
          <xdr:rowOff>171450</xdr:rowOff>
        </xdr:from>
        <xdr:to>
          <xdr:col>4</xdr:col>
          <xdr:colOff>523875</xdr:colOff>
          <xdr:row>167</xdr:row>
          <xdr:rowOff>9525</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167</xdr:row>
          <xdr:rowOff>161925</xdr:rowOff>
        </xdr:from>
        <xdr:to>
          <xdr:col>4</xdr:col>
          <xdr:colOff>523875</xdr:colOff>
          <xdr:row>169</xdr:row>
          <xdr:rowOff>28575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178</xdr:row>
          <xdr:rowOff>133350</xdr:rowOff>
        </xdr:from>
        <xdr:to>
          <xdr:col>4</xdr:col>
          <xdr:colOff>523875</xdr:colOff>
          <xdr:row>180</xdr:row>
          <xdr:rowOff>28575</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181</xdr:row>
          <xdr:rowOff>123825</xdr:rowOff>
        </xdr:from>
        <xdr:to>
          <xdr:col>4</xdr:col>
          <xdr:colOff>523875</xdr:colOff>
          <xdr:row>183</xdr:row>
          <xdr:rowOff>19050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182</xdr:row>
          <xdr:rowOff>133350</xdr:rowOff>
        </xdr:from>
        <xdr:to>
          <xdr:col>4</xdr:col>
          <xdr:colOff>523875</xdr:colOff>
          <xdr:row>184</xdr:row>
          <xdr:rowOff>28575</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185</xdr:row>
          <xdr:rowOff>180975</xdr:rowOff>
        </xdr:from>
        <xdr:to>
          <xdr:col>4</xdr:col>
          <xdr:colOff>523875</xdr:colOff>
          <xdr:row>187</xdr:row>
          <xdr:rowOff>19050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187</xdr:row>
          <xdr:rowOff>161925</xdr:rowOff>
        </xdr:from>
        <xdr:to>
          <xdr:col>4</xdr:col>
          <xdr:colOff>514350</xdr:colOff>
          <xdr:row>189</xdr:row>
          <xdr:rowOff>28575</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189</xdr:row>
          <xdr:rowOff>142875</xdr:rowOff>
        </xdr:from>
        <xdr:to>
          <xdr:col>4</xdr:col>
          <xdr:colOff>523875</xdr:colOff>
          <xdr:row>191</xdr:row>
          <xdr:rowOff>9525</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190</xdr:row>
          <xdr:rowOff>180975</xdr:rowOff>
        </xdr:from>
        <xdr:to>
          <xdr:col>4</xdr:col>
          <xdr:colOff>523875</xdr:colOff>
          <xdr:row>192</xdr:row>
          <xdr:rowOff>19050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193</xdr:row>
          <xdr:rowOff>152400</xdr:rowOff>
        </xdr:from>
        <xdr:to>
          <xdr:col>4</xdr:col>
          <xdr:colOff>523875</xdr:colOff>
          <xdr:row>195</xdr:row>
          <xdr:rowOff>19050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191</xdr:row>
          <xdr:rowOff>161925</xdr:rowOff>
        </xdr:from>
        <xdr:to>
          <xdr:col>4</xdr:col>
          <xdr:colOff>523875</xdr:colOff>
          <xdr:row>193</xdr:row>
          <xdr:rowOff>28575</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194</xdr:row>
          <xdr:rowOff>180975</xdr:rowOff>
        </xdr:from>
        <xdr:to>
          <xdr:col>4</xdr:col>
          <xdr:colOff>523875</xdr:colOff>
          <xdr:row>196</xdr:row>
          <xdr:rowOff>19050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210</xdr:row>
          <xdr:rowOff>142875</xdr:rowOff>
        </xdr:from>
        <xdr:to>
          <xdr:col>4</xdr:col>
          <xdr:colOff>523875</xdr:colOff>
          <xdr:row>212</xdr:row>
          <xdr:rowOff>9525</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211</xdr:row>
          <xdr:rowOff>171450</xdr:rowOff>
        </xdr:from>
        <xdr:to>
          <xdr:col>4</xdr:col>
          <xdr:colOff>523875</xdr:colOff>
          <xdr:row>213</xdr:row>
          <xdr:rowOff>9525</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51</xdr:row>
          <xdr:rowOff>171450</xdr:rowOff>
        </xdr:from>
        <xdr:to>
          <xdr:col>4</xdr:col>
          <xdr:colOff>552450</xdr:colOff>
          <xdr:row>53</xdr:row>
          <xdr:rowOff>9525</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1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184</xdr:row>
          <xdr:rowOff>142875</xdr:rowOff>
        </xdr:from>
        <xdr:to>
          <xdr:col>4</xdr:col>
          <xdr:colOff>523875</xdr:colOff>
          <xdr:row>186</xdr:row>
          <xdr:rowOff>9525</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139</xdr:row>
          <xdr:rowOff>142875</xdr:rowOff>
        </xdr:from>
        <xdr:to>
          <xdr:col>4</xdr:col>
          <xdr:colOff>523875</xdr:colOff>
          <xdr:row>141</xdr:row>
          <xdr:rowOff>9525</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116</xdr:row>
          <xdr:rowOff>142875</xdr:rowOff>
        </xdr:from>
        <xdr:to>
          <xdr:col>4</xdr:col>
          <xdr:colOff>523875</xdr:colOff>
          <xdr:row>118</xdr:row>
          <xdr:rowOff>9525</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195</xdr:row>
          <xdr:rowOff>161925</xdr:rowOff>
        </xdr:from>
        <xdr:to>
          <xdr:col>4</xdr:col>
          <xdr:colOff>523875</xdr:colOff>
          <xdr:row>197</xdr:row>
          <xdr:rowOff>28575</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1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157</xdr:row>
          <xdr:rowOff>161925</xdr:rowOff>
        </xdr:from>
        <xdr:to>
          <xdr:col>4</xdr:col>
          <xdr:colOff>523875</xdr:colOff>
          <xdr:row>159</xdr:row>
          <xdr:rowOff>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1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62</xdr:row>
          <xdr:rowOff>133350</xdr:rowOff>
        </xdr:from>
        <xdr:to>
          <xdr:col>3</xdr:col>
          <xdr:colOff>495300</xdr:colOff>
          <xdr:row>64</xdr:row>
          <xdr:rowOff>19050</xdr:rowOff>
        </xdr:to>
        <xdr:sp macro="" textlink="">
          <xdr:nvSpPr>
            <xdr:cNvPr id="2147" name="Option Button 99" hidden="1">
              <a:extLst>
                <a:ext uri="{63B3BB69-23CF-44E3-9099-C40C66FF867C}">
                  <a14:compatExt spid="_x0000_s2147"/>
                </a:ext>
                <a:ext uri="{FF2B5EF4-FFF2-40B4-BE49-F238E27FC236}">
                  <a16:creationId xmlns:a16="http://schemas.microsoft.com/office/drawing/2014/main" id="{00000000-0008-0000-01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63</xdr:row>
          <xdr:rowOff>161925</xdr:rowOff>
        </xdr:from>
        <xdr:to>
          <xdr:col>3</xdr:col>
          <xdr:colOff>495300</xdr:colOff>
          <xdr:row>65</xdr:row>
          <xdr:rowOff>19050</xdr:rowOff>
        </xdr:to>
        <xdr:sp macro="" textlink="">
          <xdr:nvSpPr>
            <xdr:cNvPr id="2149" name="Option Button 101" hidden="1">
              <a:extLst>
                <a:ext uri="{63B3BB69-23CF-44E3-9099-C40C66FF867C}">
                  <a14:compatExt spid="_x0000_s2149"/>
                </a:ext>
                <a:ext uri="{FF2B5EF4-FFF2-40B4-BE49-F238E27FC236}">
                  <a16:creationId xmlns:a16="http://schemas.microsoft.com/office/drawing/2014/main" id="{00000000-0008-0000-01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64</xdr:row>
          <xdr:rowOff>161925</xdr:rowOff>
        </xdr:from>
        <xdr:to>
          <xdr:col>3</xdr:col>
          <xdr:colOff>495300</xdr:colOff>
          <xdr:row>66</xdr:row>
          <xdr:rowOff>19050</xdr:rowOff>
        </xdr:to>
        <xdr:sp macro="" textlink="">
          <xdr:nvSpPr>
            <xdr:cNvPr id="2150" name="Option Button 102" hidden="1">
              <a:extLst>
                <a:ext uri="{63B3BB69-23CF-44E3-9099-C40C66FF867C}">
                  <a14:compatExt spid="_x0000_s2150"/>
                </a:ext>
                <a:ext uri="{FF2B5EF4-FFF2-40B4-BE49-F238E27FC236}">
                  <a16:creationId xmlns:a16="http://schemas.microsoft.com/office/drawing/2014/main" id="{00000000-0008-0000-01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66</xdr:row>
          <xdr:rowOff>161925</xdr:rowOff>
        </xdr:from>
        <xdr:to>
          <xdr:col>3</xdr:col>
          <xdr:colOff>495300</xdr:colOff>
          <xdr:row>68</xdr:row>
          <xdr:rowOff>19050</xdr:rowOff>
        </xdr:to>
        <xdr:sp macro="" textlink="">
          <xdr:nvSpPr>
            <xdr:cNvPr id="2151" name="Option Button 103" hidden="1">
              <a:extLst>
                <a:ext uri="{63B3BB69-23CF-44E3-9099-C40C66FF867C}">
                  <a14:compatExt spid="_x0000_s2151"/>
                </a:ext>
                <a:ext uri="{FF2B5EF4-FFF2-40B4-BE49-F238E27FC236}">
                  <a16:creationId xmlns:a16="http://schemas.microsoft.com/office/drawing/2014/main" id="{00000000-0008-0000-01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67</xdr:row>
          <xdr:rowOff>161925</xdr:rowOff>
        </xdr:from>
        <xdr:to>
          <xdr:col>3</xdr:col>
          <xdr:colOff>495300</xdr:colOff>
          <xdr:row>69</xdr:row>
          <xdr:rowOff>19050</xdr:rowOff>
        </xdr:to>
        <xdr:sp macro="" textlink="">
          <xdr:nvSpPr>
            <xdr:cNvPr id="2152" name="Option Button 104" hidden="1">
              <a:extLst>
                <a:ext uri="{63B3BB69-23CF-44E3-9099-C40C66FF867C}">
                  <a14:compatExt spid="_x0000_s2152"/>
                </a:ext>
                <a:ext uri="{FF2B5EF4-FFF2-40B4-BE49-F238E27FC236}">
                  <a16:creationId xmlns:a16="http://schemas.microsoft.com/office/drawing/2014/main" id="{00000000-0008-0000-01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68</xdr:row>
          <xdr:rowOff>161925</xdr:rowOff>
        </xdr:from>
        <xdr:to>
          <xdr:col>3</xdr:col>
          <xdr:colOff>495300</xdr:colOff>
          <xdr:row>70</xdr:row>
          <xdr:rowOff>19050</xdr:rowOff>
        </xdr:to>
        <xdr:sp macro="" textlink="">
          <xdr:nvSpPr>
            <xdr:cNvPr id="2153" name="Option Button 10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69</xdr:row>
          <xdr:rowOff>161925</xdr:rowOff>
        </xdr:from>
        <xdr:to>
          <xdr:col>3</xdr:col>
          <xdr:colOff>495300</xdr:colOff>
          <xdr:row>71</xdr:row>
          <xdr:rowOff>19050</xdr:rowOff>
        </xdr:to>
        <xdr:sp macro="" textlink="">
          <xdr:nvSpPr>
            <xdr:cNvPr id="2154" name="Option Button 106" hidden="1">
              <a:extLst>
                <a:ext uri="{63B3BB69-23CF-44E3-9099-C40C66FF867C}">
                  <a14:compatExt spid="_x0000_s2154"/>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71</xdr:row>
          <xdr:rowOff>161925</xdr:rowOff>
        </xdr:from>
        <xdr:to>
          <xdr:col>3</xdr:col>
          <xdr:colOff>495300</xdr:colOff>
          <xdr:row>73</xdr:row>
          <xdr:rowOff>19050</xdr:rowOff>
        </xdr:to>
        <xdr:sp macro="" textlink="">
          <xdr:nvSpPr>
            <xdr:cNvPr id="2155" name="Option Button 107" hidden="1">
              <a:extLst>
                <a:ext uri="{63B3BB69-23CF-44E3-9099-C40C66FF867C}">
                  <a14:compatExt spid="_x0000_s2155"/>
                </a:ext>
                <a:ext uri="{FF2B5EF4-FFF2-40B4-BE49-F238E27FC236}">
                  <a16:creationId xmlns:a16="http://schemas.microsoft.com/office/drawing/2014/main" id="{00000000-0008-0000-01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66</xdr:row>
          <xdr:rowOff>0</xdr:rowOff>
        </xdr:from>
        <xdr:to>
          <xdr:col>4</xdr:col>
          <xdr:colOff>619125</xdr:colOff>
          <xdr:row>67</xdr:row>
          <xdr:rowOff>9525</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1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73</xdr:row>
          <xdr:rowOff>161925</xdr:rowOff>
        </xdr:from>
        <xdr:to>
          <xdr:col>3</xdr:col>
          <xdr:colOff>495300</xdr:colOff>
          <xdr:row>75</xdr:row>
          <xdr:rowOff>19050</xdr:rowOff>
        </xdr:to>
        <xdr:sp macro="" textlink="">
          <xdr:nvSpPr>
            <xdr:cNvPr id="2159" name="Option Button 111" hidden="1">
              <a:extLst>
                <a:ext uri="{63B3BB69-23CF-44E3-9099-C40C66FF867C}">
                  <a14:compatExt spid="_x0000_s2159"/>
                </a:ext>
                <a:ext uri="{FF2B5EF4-FFF2-40B4-BE49-F238E27FC236}">
                  <a16:creationId xmlns:a16="http://schemas.microsoft.com/office/drawing/2014/main" id="{00000000-0008-0000-01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62</xdr:row>
          <xdr:rowOff>28575</xdr:rowOff>
        </xdr:from>
        <xdr:to>
          <xdr:col>3</xdr:col>
          <xdr:colOff>600075</xdr:colOff>
          <xdr:row>75</xdr:row>
          <xdr:rowOff>152400</xdr:rowOff>
        </xdr:to>
        <xdr:sp macro="" textlink="">
          <xdr:nvSpPr>
            <xdr:cNvPr id="2160" name="Group Box 112" hidden="1">
              <a:extLst>
                <a:ext uri="{63B3BB69-23CF-44E3-9099-C40C66FF867C}">
                  <a14:compatExt spid="_x0000_s2160"/>
                </a:ext>
                <a:ext uri="{FF2B5EF4-FFF2-40B4-BE49-F238E27FC236}">
                  <a16:creationId xmlns:a16="http://schemas.microsoft.com/office/drawing/2014/main" id="{00000000-0008-0000-0100-00007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107</xdr:row>
          <xdr:rowOff>180975</xdr:rowOff>
        </xdr:from>
        <xdr:to>
          <xdr:col>3</xdr:col>
          <xdr:colOff>457200</xdr:colOff>
          <xdr:row>109</xdr:row>
          <xdr:rowOff>0</xdr:rowOff>
        </xdr:to>
        <xdr:sp macro="" textlink="">
          <xdr:nvSpPr>
            <xdr:cNvPr id="2161" name="Option Button 113" hidden="1">
              <a:extLst>
                <a:ext uri="{63B3BB69-23CF-44E3-9099-C40C66FF867C}">
                  <a14:compatExt spid="_x0000_s2161"/>
                </a:ext>
                <a:ext uri="{FF2B5EF4-FFF2-40B4-BE49-F238E27FC236}">
                  <a16:creationId xmlns:a16="http://schemas.microsoft.com/office/drawing/2014/main" id="{00000000-0008-0000-01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108</xdr:row>
          <xdr:rowOff>180975</xdr:rowOff>
        </xdr:from>
        <xdr:to>
          <xdr:col>3</xdr:col>
          <xdr:colOff>457200</xdr:colOff>
          <xdr:row>110</xdr:row>
          <xdr:rowOff>0</xdr:rowOff>
        </xdr:to>
        <xdr:sp macro="" textlink="">
          <xdr:nvSpPr>
            <xdr:cNvPr id="2162" name="Option Button 114" hidden="1">
              <a:extLst>
                <a:ext uri="{63B3BB69-23CF-44E3-9099-C40C66FF867C}">
                  <a14:compatExt spid="_x0000_s2162"/>
                </a:ext>
                <a:ext uri="{FF2B5EF4-FFF2-40B4-BE49-F238E27FC236}">
                  <a16:creationId xmlns:a16="http://schemas.microsoft.com/office/drawing/2014/main" id="{00000000-0008-0000-01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109</xdr:row>
          <xdr:rowOff>180975</xdr:rowOff>
        </xdr:from>
        <xdr:to>
          <xdr:col>3</xdr:col>
          <xdr:colOff>457200</xdr:colOff>
          <xdr:row>111</xdr:row>
          <xdr:rowOff>0</xdr:rowOff>
        </xdr:to>
        <xdr:sp macro="" textlink="">
          <xdr:nvSpPr>
            <xdr:cNvPr id="2163" name="Option Button 115" hidden="1">
              <a:extLst>
                <a:ext uri="{63B3BB69-23CF-44E3-9099-C40C66FF867C}">
                  <a14:compatExt spid="_x0000_s2163"/>
                </a:ext>
                <a:ext uri="{FF2B5EF4-FFF2-40B4-BE49-F238E27FC236}">
                  <a16:creationId xmlns:a16="http://schemas.microsoft.com/office/drawing/2014/main" id="{00000000-0008-0000-01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110</xdr:row>
          <xdr:rowOff>180975</xdr:rowOff>
        </xdr:from>
        <xdr:to>
          <xdr:col>3</xdr:col>
          <xdr:colOff>457200</xdr:colOff>
          <xdr:row>112</xdr:row>
          <xdr:rowOff>0</xdr:rowOff>
        </xdr:to>
        <xdr:sp macro="" textlink="">
          <xdr:nvSpPr>
            <xdr:cNvPr id="2164" name="Option Button 116" hidden="1">
              <a:extLst>
                <a:ext uri="{63B3BB69-23CF-44E3-9099-C40C66FF867C}">
                  <a14:compatExt spid="_x0000_s2164"/>
                </a:ext>
                <a:ext uri="{FF2B5EF4-FFF2-40B4-BE49-F238E27FC236}">
                  <a16:creationId xmlns:a16="http://schemas.microsoft.com/office/drawing/2014/main" id="{00000000-0008-0000-01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107</xdr:row>
          <xdr:rowOff>85725</xdr:rowOff>
        </xdr:from>
        <xdr:to>
          <xdr:col>3</xdr:col>
          <xdr:colOff>571500</xdr:colOff>
          <xdr:row>112</xdr:row>
          <xdr:rowOff>19050</xdr:rowOff>
        </xdr:to>
        <xdr:sp macro="" textlink="">
          <xdr:nvSpPr>
            <xdr:cNvPr id="2165" name="Group Box 117" hidden="1">
              <a:extLst>
                <a:ext uri="{63B3BB69-23CF-44E3-9099-C40C66FF867C}">
                  <a14:compatExt spid="_x0000_s2165"/>
                </a:ext>
                <a:ext uri="{FF2B5EF4-FFF2-40B4-BE49-F238E27FC236}">
                  <a16:creationId xmlns:a16="http://schemas.microsoft.com/office/drawing/2014/main" id="{00000000-0008-0000-0100-00007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128</xdr:row>
          <xdr:rowOff>171450</xdr:rowOff>
        </xdr:from>
        <xdr:to>
          <xdr:col>3</xdr:col>
          <xdr:colOff>438150</xdr:colOff>
          <xdr:row>130</xdr:row>
          <xdr:rowOff>28575</xdr:rowOff>
        </xdr:to>
        <xdr:sp macro="" textlink="">
          <xdr:nvSpPr>
            <xdr:cNvPr id="2166" name="Option Button 118" hidden="1">
              <a:extLst>
                <a:ext uri="{63B3BB69-23CF-44E3-9099-C40C66FF867C}">
                  <a14:compatExt spid="_x0000_s2166"/>
                </a:ext>
                <a:ext uri="{FF2B5EF4-FFF2-40B4-BE49-F238E27FC236}">
                  <a16:creationId xmlns:a16="http://schemas.microsoft.com/office/drawing/2014/main" id="{00000000-0008-0000-01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130</xdr:row>
          <xdr:rowOff>142875</xdr:rowOff>
        </xdr:from>
        <xdr:to>
          <xdr:col>3</xdr:col>
          <xdr:colOff>438150</xdr:colOff>
          <xdr:row>132</xdr:row>
          <xdr:rowOff>28575</xdr:rowOff>
        </xdr:to>
        <xdr:sp macro="" textlink="">
          <xdr:nvSpPr>
            <xdr:cNvPr id="2167" name="Option Button 119" hidden="1">
              <a:extLst>
                <a:ext uri="{63B3BB69-23CF-44E3-9099-C40C66FF867C}">
                  <a14:compatExt spid="_x0000_s2167"/>
                </a:ext>
                <a:ext uri="{FF2B5EF4-FFF2-40B4-BE49-F238E27FC236}">
                  <a16:creationId xmlns:a16="http://schemas.microsoft.com/office/drawing/2014/main" id="{00000000-0008-0000-01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132</xdr:row>
          <xdr:rowOff>152400</xdr:rowOff>
        </xdr:from>
        <xdr:to>
          <xdr:col>3</xdr:col>
          <xdr:colOff>438150</xdr:colOff>
          <xdr:row>134</xdr:row>
          <xdr:rowOff>9525</xdr:rowOff>
        </xdr:to>
        <xdr:sp macro="" textlink="">
          <xdr:nvSpPr>
            <xdr:cNvPr id="2168" name="Option Button 120" hidden="1">
              <a:extLst>
                <a:ext uri="{63B3BB69-23CF-44E3-9099-C40C66FF867C}">
                  <a14:compatExt spid="_x0000_s2168"/>
                </a:ext>
                <a:ext uri="{FF2B5EF4-FFF2-40B4-BE49-F238E27FC236}">
                  <a16:creationId xmlns:a16="http://schemas.microsoft.com/office/drawing/2014/main" id="{00000000-0008-0000-01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133</xdr:row>
          <xdr:rowOff>171450</xdr:rowOff>
        </xdr:from>
        <xdr:to>
          <xdr:col>3</xdr:col>
          <xdr:colOff>438150</xdr:colOff>
          <xdr:row>135</xdr:row>
          <xdr:rowOff>0</xdr:rowOff>
        </xdr:to>
        <xdr:sp macro="" textlink="">
          <xdr:nvSpPr>
            <xdr:cNvPr id="2169" name="Option Button 121" hidden="1">
              <a:extLst>
                <a:ext uri="{63B3BB69-23CF-44E3-9099-C40C66FF867C}">
                  <a14:compatExt spid="_x0000_s2169"/>
                </a:ext>
                <a:ext uri="{FF2B5EF4-FFF2-40B4-BE49-F238E27FC236}">
                  <a16:creationId xmlns:a16="http://schemas.microsoft.com/office/drawing/2014/main" id="{00000000-0008-0000-01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128</xdr:row>
          <xdr:rowOff>57150</xdr:rowOff>
        </xdr:from>
        <xdr:to>
          <xdr:col>3</xdr:col>
          <xdr:colOff>542925</xdr:colOff>
          <xdr:row>135</xdr:row>
          <xdr:rowOff>28575</xdr:rowOff>
        </xdr:to>
        <xdr:sp macro="" textlink="">
          <xdr:nvSpPr>
            <xdr:cNvPr id="2171" name="Group Box 123" hidden="1">
              <a:extLst>
                <a:ext uri="{63B3BB69-23CF-44E3-9099-C40C66FF867C}">
                  <a14:compatExt spid="_x0000_s2171"/>
                </a:ext>
                <a:ext uri="{FF2B5EF4-FFF2-40B4-BE49-F238E27FC236}">
                  <a16:creationId xmlns:a16="http://schemas.microsoft.com/office/drawing/2014/main" id="{00000000-0008-0000-0100-00007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10</xdr:row>
          <xdr:rowOff>180975</xdr:rowOff>
        </xdr:from>
        <xdr:to>
          <xdr:col>4</xdr:col>
          <xdr:colOff>381000</xdr:colOff>
          <xdr:row>12</xdr:row>
          <xdr:rowOff>9525</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1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21</xdr:row>
          <xdr:rowOff>0</xdr:rowOff>
        </xdr:from>
        <xdr:to>
          <xdr:col>4</xdr:col>
          <xdr:colOff>323850</xdr:colOff>
          <xdr:row>22</xdr:row>
          <xdr:rowOff>9525</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1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38</xdr:row>
          <xdr:rowOff>171450</xdr:rowOff>
        </xdr:from>
        <xdr:to>
          <xdr:col>4</xdr:col>
          <xdr:colOff>133350</xdr:colOff>
          <xdr:row>40</xdr:row>
          <xdr:rowOff>19050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1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39</xdr:row>
          <xdr:rowOff>171450</xdr:rowOff>
        </xdr:from>
        <xdr:to>
          <xdr:col>4</xdr:col>
          <xdr:colOff>133350</xdr:colOff>
          <xdr:row>41</xdr:row>
          <xdr:rowOff>9525</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1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41</xdr:row>
          <xdr:rowOff>171450</xdr:rowOff>
        </xdr:from>
        <xdr:to>
          <xdr:col>4</xdr:col>
          <xdr:colOff>133350</xdr:colOff>
          <xdr:row>43</xdr:row>
          <xdr:rowOff>9525</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1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42</xdr:row>
          <xdr:rowOff>171450</xdr:rowOff>
        </xdr:from>
        <xdr:to>
          <xdr:col>4</xdr:col>
          <xdr:colOff>133350</xdr:colOff>
          <xdr:row>44</xdr:row>
          <xdr:rowOff>9525</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1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43</xdr:row>
          <xdr:rowOff>171450</xdr:rowOff>
        </xdr:from>
        <xdr:to>
          <xdr:col>4</xdr:col>
          <xdr:colOff>133350</xdr:colOff>
          <xdr:row>45</xdr:row>
          <xdr:rowOff>9525</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1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44</xdr:row>
          <xdr:rowOff>171450</xdr:rowOff>
        </xdr:from>
        <xdr:to>
          <xdr:col>4</xdr:col>
          <xdr:colOff>133350</xdr:colOff>
          <xdr:row>46</xdr:row>
          <xdr:rowOff>9525</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1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37</xdr:row>
          <xdr:rowOff>171450</xdr:rowOff>
        </xdr:from>
        <xdr:to>
          <xdr:col>4</xdr:col>
          <xdr:colOff>133350</xdr:colOff>
          <xdr:row>39</xdr:row>
          <xdr:rowOff>19050</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1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15</xdr:col>
      <xdr:colOff>323850</xdr:colOff>
      <xdr:row>2</xdr:row>
      <xdr:rowOff>19050</xdr:rowOff>
    </xdr:from>
    <xdr:to>
      <xdr:col>22</xdr:col>
      <xdr:colOff>130210</xdr:colOff>
      <xdr:row>7</xdr:row>
      <xdr:rowOff>118670</xdr:rowOff>
    </xdr:to>
    <xdr:pic>
      <xdr:nvPicPr>
        <xdr:cNvPr id="94" name="Picture 93">
          <a:extLst>
            <a:ext uri="{FF2B5EF4-FFF2-40B4-BE49-F238E27FC236}">
              <a16:creationId xmlns:a16="http://schemas.microsoft.com/office/drawing/2014/main" id="{00000000-0008-0000-0100-00005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91325" y="400050"/>
          <a:ext cx="3702085" cy="105212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Greg Schnittger" refreshedDate="43141.737964120373" createdVersion="6" refreshedVersion="6" minRefreshableVersion="3" recordCount="1090">
  <cacheSource type="worksheet">
    <worksheetSource name="ClassChart"/>
  </cacheSource>
  <cacheFields count="4">
    <cacheField name="Make" numFmtId="0">
      <sharedItems containsBlank="1" count="59">
        <s v="Acura"/>
        <s v="Alfa Romeo"/>
        <s v="Audi"/>
        <s v="Austin"/>
        <s v="BMW"/>
        <s v="MINI"/>
        <s v="Buick"/>
        <s v="Cadillac"/>
        <s v="Caterham"/>
        <s v="Chevrolet"/>
        <s v="Chrysler"/>
        <s v="Datsun"/>
        <s v="DeTomaso"/>
        <s v="Diasio"/>
        <s v="Dodge"/>
        <s v="Eagle"/>
        <s v="Ferrari"/>
        <s v="Fiat"/>
        <s v="Ford"/>
        <s v="Geo"/>
        <s v="Honda"/>
        <s v="Hyundai"/>
        <s v="Infiniti"/>
        <s v="Jaguar"/>
        <s v="Jensen-Healey"/>
        <s v="Kia"/>
        <s v="Lamborghini"/>
        <s v="Lexus"/>
        <s v="Lincoln"/>
        <s v="Lotus"/>
        <s v="Maserati"/>
        <s v="Mazda"/>
        <s v="Mercedes"/>
        <s v="Mercury"/>
        <s v="Merkur"/>
        <s v="MG"/>
        <s v="Mitsubishi"/>
        <s v="Nissan"/>
        <s v="Noble"/>
        <s v="Oldsmobile"/>
        <s v="Opel"/>
        <s v="Peugeot"/>
        <s v="Plymouth"/>
        <s v="Pontiac"/>
        <s v="Porsche"/>
        <s v="Renault"/>
        <s v="Rossion"/>
        <s v="Saab"/>
        <s v="Saturn"/>
        <s v="Scion"/>
        <s v="Subaru"/>
        <s v="Sunbeam"/>
        <s v="Suzuki"/>
        <s v="Toyota"/>
        <s v="Triumph"/>
        <s v="Volvo"/>
        <s v="VW"/>
        <m/>
        <s v="Acuraf" u="1"/>
      </sharedItems>
    </cacheField>
    <cacheField name="Model" numFmtId="0">
      <sharedItems containsBlank="1" containsMixedTypes="1" containsNumber="1" containsInteger="1" minValue="308" maxValue="968"/>
    </cacheField>
    <cacheField name="Class" numFmtId="0">
      <sharedItems containsBlank="1"/>
    </cacheField>
    <cacheField name="Wt." numFmtId="0">
      <sharedItems containsString="0" containsBlank="1" containsNumber="1" containsInteger="1" minValue="1150" maxValue="519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90">
  <r>
    <x v="0"/>
    <s v="CL 2.2L"/>
    <s v="NXG"/>
    <n v="3064"/>
  </r>
  <r>
    <x v="0"/>
    <s v="CL V6"/>
    <s v="NXF*"/>
    <n v="3470"/>
  </r>
  <r>
    <x v="0"/>
    <s v="CL-S"/>
    <s v="NXE"/>
    <n v="3510"/>
  </r>
  <r>
    <x v="0"/>
    <s v="CL-S (6 spd)"/>
    <s v="NXE"/>
    <n v="3446"/>
  </r>
  <r>
    <x v="0"/>
    <s v="ILX 2.4L ('13)"/>
    <s v="NXE"/>
    <n v="3000"/>
  </r>
  <r>
    <x v="0"/>
    <s v="Integra 1.6L ('86-'89)"/>
    <s v="NXF"/>
    <n v="2300"/>
  </r>
  <r>
    <x v="0"/>
    <s v="Integra 1.8L (non-VTEC)('90-'93)"/>
    <s v="NXF*"/>
    <n v="2575"/>
  </r>
  <r>
    <x v="0"/>
    <s v="Integra 1.8L (non-VTEC)('94-'01)"/>
    <s v="NXF*"/>
    <n v="2625"/>
  </r>
  <r>
    <x v="0"/>
    <s v="Integra GS-R"/>
    <s v="NXE"/>
    <n v="2667"/>
  </r>
  <r>
    <x v="0"/>
    <s v="Integra Type-R"/>
    <s v="NXD"/>
    <n v="2600"/>
  </r>
  <r>
    <x v="0"/>
    <s v="NSX 3.0L ('91-'96)"/>
    <s v="NXC**"/>
    <n v="3047"/>
  </r>
  <r>
    <x v="0"/>
    <s v="NSX"/>
    <s v="NXC**"/>
    <n v="3153"/>
  </r>
  <r>
    <x v="0"/>
    <s v="RL ('05-'07)"/>
    <s v="NXE"/>
    <n v="3984"/>
  </r>
  <r>
    <x v="0"/>
    <s v="RL (pre'05)"/>
    <s v="NXG**"/>
    <n v="3920"/>
  </r>
  <r>
    <x v="0"/>
    <s v="RSX"/>
    <s v="NXF**"/>
    <n v="2734"/>
  </r>
  <r>
    <x v="0"/>
    <s v="RSX-S"/>
    <s v="NXD"/>
    <n v="2770"/>
  </r>
  <r>
    <x v="0"/>
    <s v="TL ('04-'05)"/>
    <s v="NXE*"/>
    <n v="3465"/>
  </r>
  <r>
    <x v="0"/>
    <s v="TL 3.2L ('06-'07)"/>
    <s v="NXE"/>
    <n v="3580"/>
  </r>
  <r>
    <x v="0"/>
    <s v="TL Type-S 3.5L ('07-'08)"/>
    <s v="NXE**"/>
    <n v="3559"/>
  </r>
  <r>
    <x v="0"/>
    <s v="TL (pre '04)"/>
    <s v="NXF*"/>
    <n v="3487"/>
  </r>
  <r>
    <x v="0"/>
    <s v="TL-S ('02-'03)"/>
    <s v="NXE"/>
    <n v="3558"/>
  </r>
  <r>
    <x v="0"/>
    <s v="TL 6-spd MT SH-AWD ('10-'11)"/>
    <s v="NXD**"/>
    <n v="3840"/>
  </r>
  <r>
    <x v="0"/>
    <s v="TLX 3.5L ('15)"/>
    <s v="NXD*"/>
    <n v="3550"/>
  </r>
  <r>
    <x v="0"/>
    <s v="TLX 3.5L (AWD) ('15)"/>
    <s v="NXD**"/>
    <n v="3750"/>
  </r>
  <r>
    <x v="0"/>
    <s v="TSX ('04-'07)"/>
    <s v="NXF**"/>
    <n v="3257"/>
  </r>
  <r>
    <x v="1"/>
    <s v="164 ('91-'93)(FWD) (183 hp)"/>
    <s v="NXF*"/>
    <n v="3325"/>
  </r>
  <r>
    <x v="1"/>
    <s v="1600 Spider"/>
    <s v="NXF"/>
    <n v="2250"/>
  </r>
  <r>
    <x v="1"/>
    <s v="2000 Spider"/>
    <s v="NXE"/>
    <n v="2288"/>
  </r>
  <r>
    <x v="1"/>
    <s v="2600 Spider"/>
    <s v="NXF**"/>
    <n v="2683"/>
  </r>
  <r>
    <x v="1"/>
    <s v="Milano 2.5L ('87-'89)"/>
    <s v="NXF*"/>
    <n v="2907"/>
  </r>
  <r>
    <x v="1"/>
    <s v="Milano 3.0L ('87-'89)"/>
    <s v="NXE"/>
    <n v="2907"/>
  </r>
  <r>
    <x v="2"/>
    <s v="90 Quattro ('90-'91)(AWD)"/>
    <s v="NXF*"/>
    <n v="3100"/>
  </r>
  <r>
    <x v="2"/>
    <s v="A3 2.0T (200 hp)('06-'07)"/>
    <s v="NXF**"/>
    <n v="3263"/>
  </r>
  <r>
    <x v="2"/>
    <s v="A3 3.2 AWD (250 hp)('06-'07)"/>
    <s v="NXE*"/>
    <n v="3660"/>
  </r>
  <r>
    <x v="2"/>
    <s v="A4 1.8T (150 hp)('97-'00)"/>
    <s v="NXF"/>
    <n v="2992"/>
  </r>
  <r>
    <x v="2"/>
    <s v="A4 1.8T (150 hp)(AWD)('97-'99)"/>
    <s v="NXF"/>
    <n v="3241"/>
  </r>
  <r>
    <x v="2"/>
    <s v="A4 1.8T (170 hp)"/>
    <s v="NXF"/>
    <n v="3252"/>
  </r>
  <r>
    <x v="2"/>
    <s v="A4 2.0T (197 hp)('05-'07)"/>
    <s v="NXF*"/>
    <n v="3428"/>
  </r>
  <r>
    <x v="2"/>
    <s v="A4 2.0T AWD (200 hp)('05-'07)"/>
    <s v="NXF**"/>
    <n v="3549"/>
  </r>
  <r>
    <x v="2"/>
    <s v="A4 2.8L (190 hp)"/>
    <s v="NXF**"/>
    <n v="3263"/>
  </r>
  <r>
    <x v="2"/>
    <s v="A4 3.0L (220 hp)"/>
    <s v="NXF**"/>
    <n v="3462"/>
  </r>
  <r>
    <x v="2"/>
    <s v="A4 3.2L (255 hp)(AWD)('07)"/>
    <s v="NXE**"/>
    <n v="3671"/>
  </r>
  <r>
    <x v="2"/>
    <s v="A6 2.7T (AWD)"/>
    <s v="NXE"/>
    <n v="3958"/>
  </r>
  <r>
    <x v="2"/>
    <s v="A6 4.2L ('00-04)(AWD)"/>
    <s v="NXE*"/>
    <n v="4024"/>
  </r>
  <r>
    <x v="2"/>
    <s v="A6 4.2L ('05-'06)(AWD)"/>
    <s v="NXE**"/>
    <n v="4145"/>
  </r>
  <r>
    <x v="2"/>
    <s v="A6 4.2L ('07)(AWD)"/>
    <s v="NXD"/>
    <n v="4222"/>
  </r>
  <r>
    <x v="2"/>
    <s v="A8 4.2L (AWD)('97-'03)"/>
    <s v="NXE**"/>
    <n v="4068"/>
  </r>
  <r>
    <x v="2"/>
    <s v="A8 4.2L (AWD)('03-'06)"/>
    <s v="NXE**"/>
    <n v="4288"/>
  </r>
  <r>
    <x v="2"/>
    <s v="A8 4.2L (AWD)('07)"/>
    <s v="NXD"/>
    <n v="4288"/>
  </r>
  <r>
    <x v="2"/>
    <s v="A8 6.0L (AWD)('05-'07)"/>
    <s v="NXC"/>
    <n v="4729"/>
  </r>
  <r>
    <x v="2"/>
    <s v="Coupe (110 hp)('80-'88)"/>
    <s v="NXG**"/>
    <n v="2507"/>
  </r>
  <r>
    <x v="2"/>
    <s v="Coupe (130 hp)('80-'88)"/>
    <s v="NXF"/>
    <n v="2507"/>
  </r>
  <r>
    <x v="2"/>
    <s v="RS 4 (4.2L) (AWD)('07)"/>
    <s v="NXB*"/>
    <n v="3957"/>
  </r>
  <r>
    <x v="2"/>
    <s v="S3 ('15-'16) (AWD)(turbo)"/>
    <s v="DYNO"/>
    <m/>
  </r>
  <r>
    <x v="2"/>
    <s v="S4 (pre '03)(AWD)"/>
    <s v="NXD*"/>
    <n v="3593"/>
  </r>
  <r>
    <x v="2"/>
    <s v="S8 ('01-'03)(AWD)"/>
    <s v="NXD**"/>
    <n v="4068"/>
  </r>
  <r>
    <x v="2"/>
    <s v="S4 ('03-'07)(AWD)"/>
    <s v="NXC"/>
    <n v="3869"/>
  </r>
  <r>
    <x v="2"/>
    <s v="S4 (pre '03)(AWD)"/>
    <s v="NXD*"/>
    <n v="3593"/>
  </r>
  <r>
    <x v="2"/>
    <s v="S8 ('01-'03)(AWD)"/>
    <s v="NXD**"/>
    <n v="4068"/>
  </r>
  <r>
    <x v="2"/>
    <s v="TT (180 hp)('00-'06)"/>
    <s v="NXE"/>
    <n v="2822"/>
  </r>
  <r>
    <x v="2"/>
    <s v="TT (225 hp)('02-'06)(AWD)"/>
    <s v="NXD"/>
    <n v="3220"/>
  </r>
  <r>
    <x v="2"/>
    <s v="TT (250 hp)('04-'06)(AWD)"/>
    <s v="NXD"/>
    <n v="3351"/>
  </r>
  <r>
    <x v="2"/>
    <s v="TT Quatro 3.2L ('08-'09)(AWD)"/>
    <s v="NXD**"/>
    <n v="3218"/>
  </r>
  <r>
    <x v="2"/>
    <s v="TT RS 2.5 Coupe ('12-'13)(AWD)"/>
    <s v="NXB**"/>
    <n v="3420"/>
  </r>
  <r>
    <x v="2"/>
    <s v="TTS ('09-'15)(AWD)(Turbo)"/>
    <s v="NXC"/>
    <n v="3240"/>
  </r>
  <r>
    <x v="3"/>
    <s v="Mini 1L (&lt;40hp)"/>
    <s v="NXG"/>
    <n v="1358"/>
  </r>
  <r>
    <x v="3"/>
    <s v="Mini 1L, 1.1L (40 to 47hp)"/>
    <s v="NXG"/>
    <n v="1450"/>
  </r>
  <r>
    <x v="3"/>
    <s v="Mini Cooper (55hp)"/>
    <s v="NXG"/>
    <n v="1576"/>
  </r>
  <r>
    <x v="3"/>
    <s v="Mini Cooper 1071S"/>
    <s v="NXF"/>
    <n v="1512"/>
  </r>
  <r>
    <x v="3"/>
    <s v="Mini Cooper 1275S"/>
    <s v="NXF**"/>
    <n v="1433"/>
  </r>
  <r>
    <x v="4"/>
    <s v="128i Coupe ('08-'09)"/>
    <s v="NXD"/>
    <n v="3250"/>
  </r>
  <r>
    <x v="4"/>
    <s v="135i Coupe ('08-12)"/>
    <s v="NXC**"/>
    <n v="3370"/>
  </r>
  <r>
    <x v="4"/>
    <s v="135i Convertible ('08-'12)"/>
    <s v="NXC"/>
    <n v="3600"/>
  </r>
  <r>
    <x v="4"/>
    <s v="1 M Coupe ('11)(3.0L turbo)"/>
    <s v="NXB**"/>
    <n v="3370"/>
  </r>
  <r>
    <x v="4"/>
    <s v="2002 ('68-'74)"/>
    <s v="NXG**"/>
    <n v="2282"/>
  </r>
  <r>
    <x v="4"/>
    <s v="2002 ('75-'76) (2403 lb)"/>
    <s v="NXG*"/>
    <n v="2403"/>
  </r>
  <r>
    <x v="4"/>
    <s v="2002tii"/>
    <s v="NXE"/>
    <n v="2225"/>
  </r>
  <r>
    <x v="4"/>
    <s v="228i ('14-'15)(2.0L turbo)"/>
    <s v="NXD*"/>
    <n v="3300"/>
  </r>
  <r>
    <x v="4"/>
    <s v="318 1.8L (E30)(pre-'92)"/>
    <s v="NXF*"/>
    <n v="2657"/>
  </r>
  <r>
    <x v="4"/>
    <s v="318 (E36)('92-'98)(1.8L &amp; 1.9L)"/>
    <s v="NXG**"/>
    <n v="2933"/>
  </r>
  <r>
    <x v="4"/>
    <s v="318 ti ('95-'99)"/>
    <s v="NXF*"/>
    <n v="2778"/>
  </r>
  <r>
    <x v="4"/>
    <s v="323 ('98-'00)(2.5L)"/>
    <s v="NXF*"/>
    <n v="3153"/>
  </r>
  <r>
    <x v="4"/>
    <s v="325e (121 hp)"/>
    <s v="NXG**"/>
    <n v="2780"/>
  </r>
  <r>
    <x v="4"/>
    <s v="325 (E30)('87-'91)(168hp)"/>
    <s v="NXF**"/>
    <n v="2855"/>
  </r>
  <r>
    <x v="4"/>
    <s v="325is (E30)('87-'91)(168hp)"/>
    <s v="NXE"/>
    <n v="2885"/>
  </r>
  <r>
    <x v="4"/>
    <s v="325ic ('92)(168 hp)"/>
    <s v="NXF*"/>
    <n v="2990"/>
  </r>
  <r>
    <x v="4"/>
    <s v="325 ('92-'95)(189 hp)"/>
    <s v="NXF**"/>
    <n v="3087"/>
  </r>
  <r>
    <x v="4"/>
    <s v="325 ('01-'06)(2.5L184 hp)"/>
    <s v="NXF**"/>
    <n v="3197"/>
  </r>
  <r>
    <x v="4"/>
    <s v="325i ('06)(3.0L 215hp)"/>
    <s v="NXE*"/>
    <n v="3200"/>
  </r>
  <r>
    <x v="4"/>
    <s v="328 2.8L ('96-'98)(E36)"/>
    <s v="NXF**"/>
    <n v="3197"/>
  </r>
  <r>
    <x v="4"/>
    <s v="328 2.8L ('99-'00)(E46)"/>
    <s v="NXE"/>
    <n v="3220"/>
  </r>
  <r>
    <x v="4"/>
    <s v="328i ('07-'12) (3.0L 230 hp)"/>
    <s v="NXE*"/>
    <n v="3350"/>
  </r>
  <r>
    <x v="4"/>
    <s v="328i ('12-'15) (2.0L turbo)"/>
    <s v="NXD"/>
    <n v="3465"/>
  </r>
  <r>
    <x v="4"/>
    <s v="330 ('01-'06)(225hp)"/>
    <s v="NXE*"/>
    <n v="3285"/>
  </r>
  <r>
    <x v="4"/>
    <s v="330 ('06)(255hp)"/>
    <s v="NXD"/>
    <n v="3400"/>
  </r>
  <r>
    <x v="4"/>
    <s v="335i ('07-'13) (3.0L turbo)"/>
    <s v="NXC**"/>
    <n v="3571"/>
  </r>
  <r>
    <x v="4"/>
    <s v="335d ('09-'11)(3.0L turbo diesel)"/>
    <s v="NXC"/>
    <n v="3650"/>
  </r>
  <r>
    <x v="4"/>
    <s v="5 series (&lt;226hp)(RWD)(inc '07)"/>
    <s v="NXF**"/>
    <n v="3494"/>
  </r>
  <r>
    <x v="4"/>
    <s v="5 series (RWD)('08)"/>
    <s v="NXE"/>
    <n v="3500"/>
  </r>
  <r>
    <x v="4"/>
    <s v="540 ('97-'03)"/>
    <s v="NXE**"/>
    <n v="3803"/>
  </r>
  <r>
    <x v="4"/>
    <s v="M Coupe/Roadster (240hp)"/>
    <s v="NXD"/>
    <n v="3131"/>
  </r>
  <r>
    <x v="4"/>
    <s v="M Coupe (315 hp)"/>
    <s v="NXC**"/>
    <n v="3141"/>
  </r>
  <r>
    <x v="4"/>
    <s v="M Roadster (315 hp)"/>
    <s v="NXC**"/>
    <n v="3141"/>
  </r>
  <r>
    <x v="4"/>
    <s v="M235i Coupe ('14-'15)(3.0L)"/>
    <s v="NXC**"/>
    <n v="3500"/>
  </r>
  <r>
    <x v="4"/>
    <s v="M3 (E30)(pre-'89)"/>
    <s v="NXE**"/>
    <n v="2733"/>
  </r>
  <r>
    <x v="4"/>
    <s v="M3 (E30)('89-'91)"/>
    <s v="NXE*"/>
    <n v="2865"/>
  </r>
  <r>
    <x v="4"/>
    <s v="M3 (E36)('95-'99)"/>
    <s v="NXD*"/>
    <n v="3175"/>
  </r>
  <r>
    <x v="4"/>
    <s v="M3 (E46)('01-'06)"/>
    <s v="NXC**"/>
    <n v="3415"/>
  </r>
  <r>
    <x v="4"/>
    <s v="M3 Convertible (E46)('01-'06)"/>
    <s v="NXC"/>
    <n v="3780"/>
  </r>
  <r>
    <x v="4"/>
    <s v="M3 (E90, E92, E93)('08-'13)"/>
    <s v="NXB**"/>
    <n v="3625"/>
  </r>
  <r>
    <x v="4"/>
    <s v="M3 (E80)('15)"/>
    <s v="DYNO"/>
    <n v="3540"/>
  </r>
  <r>
    <x v="4"/>
    <s v="M6 ('06-'08)"/>
    <s v="NXA"/>
    <n v="3909"/>
  </r>
  <r>
    <x v="4"/>
    <s v="MINI Clubman S ('08-'10)"/>
    <s v="NXE*"/>
    <n v="2800"/>
  </r>
  <r>
    <x v="4"/>
    <s v="M4 (E80)('15)"/>
    <s v="DYNO"/>
    <n v="3540"/>
  </r>
  <r>
    <x v="4"/>
    <s v="M5 E28,E34('85-'93)"/>
    <s v="NXD*"/>
    <n v="3788"/>
  </r>
  <r>
    <x v="4"/>
    <s v="M5 E39 ('00-'03)"/>
    <s v="NXC**"/>
    <n v="3792"/>
  </r>
  <r>
    <x v="4"/>
    <s v="M5 E60 ('06-'08)"/>
    <s v="NXA"/>
    <n v="4012"/>
  </r>
  <r>
    <x v="4"/>
    <s v="M6"/>
    <s v="NXE*"/>
    <n v="3570"/>
  </r>
  <r>
    <x v="4"/>
    <s v="M6 ('06-'08)"/>
    <s v="NXA"/>
    <n v="3909"/>
  </r>
  <r>
    <x v="5"/>
    <s v="Clubman S ('08-'10)"/>
    <s v="NXE*"/>
    <n v="2800"/>
  </r>
  <r>
    <x v="5"/>
    <s v="Clubman Works ('09-'11)"/>
    <s v="NXD**"/>
    <n v="2890"/>
  </r>
  <r>
    <x v="5"/>
    <s v="Clubman Works ('12-'13)"/>
    <s v="NXC"/>
    <n v="2830"/>
  </r>
  <r>
    <x v="5"/>
    <s v="Cooper ('01-'04)"/>
    <s v="NXF"/>
    <n v="2315"/>
  </r>
  <r>
    <x v="5"/>
    <s v="Cooper ('05-'10)"/>
    <s v="NXG**"/>
    <n v="2546"/>
  </r>
  <r>
    <x v="5"/>
    <s v="Cooper ('11-'12)"/>
    <s v="NXF"/>
    <n v="2535"/>
  </r>
  <r>
    <x v="5"/>
    <s v="Cooper S ('02-'04)"/>
    <s v="NXE**"/>
    <n v="2513"/>
  </r>
  <r>
    <x v="5"/>
    <s v="Cooper S ('05-'10)"/>
    <s v="NXE**"/>
    <n v="2678"/>
  </r>
  <r>
    <x v="5"/>
    <s v="Cooper Works ('06-'08)"/>
    <s v="NXD*"/>
    <n v="2720"/>
  </r>
  <r>
    <x v="5"/>
    <s v="Cooper Works ('09-'11)"/>
    <s v="NXC*"/>
    <n v="2680"/>
  </r>
  <r>
    <x v="5"/>
    <s v="Cooper Works ('12-'13)"/>
    <s v="NXC*"/>
    <n v="2710"/>
  </r>
  <r>
    <x v="4"/>
    <s v="Z3 4-cyl"/>
    <s v="NXF*"/>
    <n v="2701"/>
  </r>
  <r>
    <x v="4"/>
    <s v="Z3 6-cyl (2.5L)"/>
    <s v="NXE"/>
    <n v="2932"/>
  </r>
  <r>
    <x v="4"/>
    <s v="Z3 6-cyl (2.8L)"/>
    <s v="NXE*"/>
    <n v="2943"/>
  </r>
  <r>
    <x v="4"/>
    <s v="Z3 6-cyl (3.0L)"/>
    <s v="NXD"/>
    <n v="2943"/>
  </r>
  <r>
    <x v="4"/>
    <s v="Z4 2.5L"/>
    <s v="NXE"/>
    <n v="2932"/>
  </r>
  <r>
    <x v="4"/>
    <s v="Z4 3.0L ('03-'05)"/>
    <s v="NXD"/>
    <n v="3000"/>
  </r>
  <r>
    <x v="4"/>
    <s v="Z4 3.0L (215 hp)('06-'08)"/>
    <s v="NXE*"/>
    <n v="3100"/>
  </r>
  <r>
    <x v="4"/>
    <s v="Z4 3.0L (255 hp)('06-'08)"/>
    <s v="NXD**"/>
    <n v="3108"/>
  </r>
  <r>
    <x v="4"/>
    <s v="Z4 M ('06-'08)"/>
    <s v="NXB"/>
    <n v="3197"/>
  </r>
  <r>
    <x v="4"/>
    <s v="Z4 sDrive28i ('12-'14) (turbo)"/>
    <s v="NXD**"/>
    <n v="3260"/>
  </r>
  <r>
    <x v="4"/>
    <s v="Z4 sDrive30i ('09-'11)"/>
    <s v="NXD*"/>
    <n v="3240"/>
  </r>
  <r>
    <x v="4"/>
    <s v="Z4 sDrive35i ('09-'14) (turbo)"/>
    <s v="NXC**"/>
    <n v="3500"/>
  </r>
  <r>
    <x v="4"/>
    <s v="Z4 sDrive35is ('11-'14) (turbo)"/>
    <s v="NXB*"/>
    <n v="3500"/>
  </r>
  <r>
    <x v="4"/>
    <s v="Z8"/>
    <s v="NXB*"/>
    <n v="3500"/>
  </r>
  <r>
    <x v="6"/>
    <s v="Gran Sport 455 ('70)"/>
    <s v="NXC*"/>
    <n v="3600"/>
  </r>
  <r>
    <x v="6"/>
    <s v="Regal 3.8L ('97-'04)"/>
    <s v="NXF**"/>
    <n v="3300"/>
  </r>
  <r>
    <x v="7"/>
    <s v="ATS 2.0L (turbo)('13)"/>
    <s v="NXC"/>
    <n v="3360"/>
  </r>
  <r>
    <x v="7"/>
    <s v="ATS 2.0L AWD (turbo)('13)"/>
    <s v="NXC"/>
    <n v="3540"/>
  </r>
  <r>
    <x v="7"/>
    <s v="ATS 2.5L ('13)"/>
    <s v="NXE*"/>
    <n v="3360"/>
  </r>
  <r>
    <x v="7"/>
    <s v="ATS 3.6L ('13)"/>
    <s v="NXB"/>
    <n v="3360"/>
  </r>
  <r>
    <x v="7"/>
    <s v="ATS 3.6L AWD ('13)"/>
    <s v="NXB"/>
    <n v="3540"/>
  </r>
  <r>
    <x v="7"/>
    <s v="Catera"/>
    <s v="NXG**"/>
    <n v="3762"/>
  </r>
  <r>
    <x v="7"/>
    <s v="CTS 2.8L ('05-'07)"/>
    <s v="NXF*"/>
    <n v="3509"/>
  </r>
  <r>
    <x v="7"/>
    <s v="CTS 3.6L ('03-'07)"/>
    <s v="NXE*"/>
    <n v="3509"/>
  </r>
  <r>
    <x v="7"/>
    <s v="CTS-V ('04-'07)"/>
    <s v="NXC**"/>
    <n v="3847"/>
  </r>
  <r>
    <x v="7"/>
    <s v="CTS-V ('09-'11)"/>
    <s v="NXA"/>
    <n v="4220"/>
  </r>
  <r>
    <x v="7"/>
    <s v="CTS-V Sports Wagon ('11)"/>
    <s v="NXA"/>
    <n v="4400"/>
  </r>
  <r>
    <x v="7"/>
    <s v="STS (4.6 V8) AWD ('05)"/>
    <s v="NXD"/>
    <n v="4295"/>
  </r>
  <r>
    <x v="7"/>
    <s v="STS (V6)('05-'07)"/>
    <s v="NXF**"/>
    <n v="3858"/>
  </r>
  <r>
    <x v="7"/>
    <s v="STS (V8)('05-'07)"/>
    <s v="NXE**"/>
    <n v="3940"/>
  </r>
  <r>
    <x v="7"/>
    <s v="STS-V ('06-'07)"/>
    <s v="NXC*"/>
    <n v="4233"/>
  </r>
  <r>
    <x v="7"/>
    <s v="XLR ('04-'07)"/>
    <s v="NXD**"/>
    <n v="3647"/>
  </r>
  <r>
    <x v="7"/>
    <s v="XLR-V 4.4L V8 ('07)"/>
    <s v="NXB"/>
    <n v="3810"/>
  </r>
  <r>
    <x v="8"/>
    <s v="Super 7 (240 hp)"/>
    <s v="NXR"/>
    <n v="1150"/>
  </r>
  <r>
    <x v="9"/>
    <s v="Aveo ('04-'07)"/>
    <s v="NXG*"/>
    <n v="2365"/>
  </r>
  <r>
    <x v="9"/>
    <s v="Camaro 3.1L"/>
    <s v="NXG*"/>
    <n v="3105"/>
  </r>
  <r>
    <x v="9"/>
    <s v="Camaro 3.4L"/>
    <s v="NXG*"/>
    <n v="3306"/>
  </r>
  <r>
    <x v="9"/>
    <s v="Camaro 3.6L ('12-'15)"/>
    <s v="NXD*"/>
    <n v="3760"/>
  </r>
  <r>
    <x v="9"/>
    <s v="Camaro 3.8L"/>
    <s v="NXF*"/>
    <n v="3307"/>
  </r>
  <r>
    <x v="9"/>
    <s v="Camaro 5.0L carb (170 hp)('87)"/>
    <s v="NXF**"/>
    <n v="3250"/>
  </r>
  <r>
    <x v="9"/>
    <s v="Camaro SS ('98-'02)"/>
    <s v="NXC*"/>
    <n v="3433"/>
  </r>
  <r>
    <x v="9"/>
    <s v="Camaro SS ('96-'97)"/>
    <s v="NXC"/>
    <n v="3439"/>
  </r>
  <r>
    <x v="9"/>
    <s v="Camaro SS ('10-11)"/>
    <s v="NXB*"/>
    <n v="3860"/>
  </r>
  <r>
    <x v="9"/>
    <s v="Camaro SS ('12)"/>
    <s v="NXB**"/>
    <n v="3800"/>
  </r>
  <r>
    <x v="9"/>
    <s v="Camaro Z28 ('98-'02)"/>
    <s v="NXC"/>
    <n v="3439"/>
  </r>
  <r>
    <x v="9"/>
    <s v="Camaro Z28 (pre '98)"/>
    <s v="NXD"/>
    <n v="3441"/>
  </r>
  <r>
    <x v="9"/>
    <s v="Camaro ZL1 ('12)"/>
    <s v="NXU"/>
    <n v="3860"/>
  </r>
  <r>
    <x v="9"/>
    <s v="Cavalier"/>
    <s v="NXF"/>
    <n v="2617"/>
  </r>
  <r>
    <x v="9"/>
    <s v="Cavalier Z24"/>
    <s v="NXF*"/>
    <n v="2611"/>
  </r>
  <r>
    <x v="9"/>
    <s v="Cobalt 2.2L ('05-'08)"/>
    <s v="NXG*"/>
    <n v="2991"/>
  </r>
  <r>
    <x v="9"/>
    <s v="Cobalt 2.4L ('06-'08)"/>
    <s v="NXF"/>
    <n v="2991"/>
  </r>
  <r>
    <x v="9"/>
    <s v="Cobalt SS 2.0L (S/C)('05-'07)"/>
    <s v="NXE*"/>
    <n v="2991"/>
  </r>
  <r>
    <x v="9"/>
    <s v="Cobalt SS (turbo)('08)"/>
    <s v="NXC*"/>
    <n v="2975"/>
  </r>
  <r>
    <x v="9"/>
    <s v="Corvair (140hp)"/>
    <s v="NXF**"/>
    <n v="2500"/>
  </r>
  <r>
    <x v="9"/>
    <s v="Corvair (95,100hp)"/>
    <s v="NXG"/>
    <n v="2500"/>
  </r>
  <r>
    <x v="9"/>
    <s v="Corvair Corsa Turbo"/>
    <s v="NXE*"/>
    <n v="2500"/>
  </r>
  <r>
    <x v="9"/>
    <s v="Corvair Monza GT Spyder"/>
    <s v="NXF**"/>
    <n v="2570"/>
  </r>
  <r>
    <x v="9"/>
    <s v="Corvette '63-'82 (&gt;200, &lt;330 hp)"/>
    <s v="DYNO"/>
    <n v="3200"/>
  </r>
  <r>
    <x v="9"/>
    <s v="Corvette '63-'82 (&gt;330,&lt;425 hp)"/>
    <s v="DYNO"/>
    <n v="3200"/>
  </r>
  <r>
    <x v="9"/>
    <s v="Corvette '63-'82 (&gt;425 hp)"/>
    <s v="DYNO"/>
    <n v="3400"/>
  </r>
  <r>
    <x v="9"/>
    <s v="Corvette '63-'82 (200hp)"/>
    <s v="DYNO"/>
    <n v="3200"/>
  </r>
  <r>
    <x v="9"/>
    <s v="Corvette C4 ('85-'91)"/>
    <s v="NXD**"/>
    <n v="3280"/>
  </r>
  <r>
    <x v="9"/>
    <s v="Corvette C4 ('92-'96) (LT1)"/>
    <s v="NXC*"/>
    <n v="3260"/>
  </r>
  <r>
    <x v="9"/>
    <s v="Corvette C4 (LT4 option) (330 hp)"/>
    <s v="NXC**"/>
    <n v="3400"/>
  </r>
  <r>
    <x v="9"/>
    <s v="Corvette C5 (inc. FRC w/o Z51)"/>
    <s v="NXA"/>
    <n v="3246"/>
  </r>
  <r>
    <x v="9"/>
    <s v="Corvette C5 (all w/ Z51)"/>
    <s v="NXA*"/>
    <n v="3173"/>
  </r>
  <r>
    <x v="9"/>
    <s v="Corvette C6 ('05-'07)(Z51 ok)"/>
    <s v="NXA**"/>
    <n v="3179"/>
  </r>
  <r>
    <x v="9"/>
    <s v="Corvette C6 ('08)(LS3)"/>
    <s v="NXS"/>
    <n v="3217"/>
  </r>
  <r>
    <x v="9"/>
    <s v="Corvette GS ('96)"/>
    <s v="NXC**"/>
    <n v="3350"/>
  </r>
  <r>
    <x v="9"/>
    <s v="Corvette GS ('10+)"/>
    <s v="NXS"/>
    <n v="3217"/>
  </r>
  <r>
    <x v="9"/>
    <s v="Corvette Z06 ('01-'04)"/>
    <s v="NXA**"/>
    <n v="3118"/>
  </r>
  <r>
    <x v="9"/>
    <s v="Corvette Z06 ('06-'08)"/>
    <s v="NXU"/>
    <n v="3130"/>
  </r>
  <r>
    <x v="9"/>
    <s v="Corvette ZR-1 ('90-'95)"/>
    <s v="NXB*"/>
    <n v="3500"/>
  </r>
  <r>
    <x v="9"/>
    <s v="Cruze 1.4L Turbo ('11-'12)"/>
    <s v="NXF"/>
    <n v="2950"/>
  </r>
  <r>
    <x v="9"/>
    <s v="Cruze 1.8L ('11)"/>
    <s v="NXG*"/>
    <n v="3000"/>
  </r>
  <r>
    <x v="9"/>
    <s v="Cruze 1.4L Turbo Eco ('11-'12)"/>
    <s v="NXF"/>
    <n v="2950"/>
  </r>
  <r>
    <x v="9"/>
    <s v="HHR SS ('08-10)"/>
    <s v="NXD*"/>
    <n v="3280"/>
  </r>
  <r>
    <x v="9"/>
    <s v="Impala SS ('04-'05)"/>
    <s v="NXF*"/>
    <n v="3606"/>
  </r>
  <r>
    <x v="9"/>
    <s v="Impala SS ('06-'08)"/>
    <s v="NXE*"/>
    <n v="3711"/>
  </r>
  <r>
    <x v="9"/>
    <s v="Impala SS ('94-'96)"/>
    <s v="NXF*"/>
    <n v="4036"/>
  </r>
  <r>
    <x v="9"/>
    <s v="Malibu ('08-'11) 2.4L"/>
    <s v="NXG*"/>
    <n v="3415"/>
  </r>
  <r>
    <x v="9"/>
    <s v="Malibu LS ('04-'05) 3.5L V6"/>
    <s v="NXF**"/>
    <n v="3200"/>
  </r>
  <r>
    <x v="9"/>
    <s v="Monte Carlo 3.9L LTZ ('06)"/>
    <s v="NXF**"/>
    <n v="3501"/>
  </r>
  <r>
    <x v="9"/>
    <s v="Monte Carlo SS 3.8L ('04-'05)"/>
    <s v="NXE"/>
    <n v="3391"/>
  </r>
  <r>
    <x v="9"/>
    <s v="Monte Carlo SS 5.3L ('06-'07)"/>
    <s v="NXD"/>
    <n v="3490"/>
  </r>
  <r>
    <x v="9"/>
    <s v="Monte Carlo SS (pre '04)"/>
    <s v="NXF"/>
    <n v="3333"/>
  </r>
  <r>
    <x v="9"/>
    <s v="S10 Extreme (180hp)"/>
    <s v="NXF"/>
    <n v="3216"/>
  </r>
  <r>
    <x v="9"/>
    <s v="Sonic (1.4L turbo)('12)"/>
    <s v="NXF**"/>
    <n v="2600"/>
  </r>
  <r>
    <x v="9"/>
    <s v="Sonic (1.8L)('12)"/>
    <s v="NXF*"/>
    <n v="2600"/>
  </r>
  <r>
    <x v="9"/>
    <s v="Spark ('13-'14)"/>
    <s v="NXG"/>
    <n v="2270"/>
  </r>
  <r>
    <x v="9"/>
    <s v="Volt ('11-'12)"/>
    <s v="NXF"/>
    <n v="3780"/>
  </r>
  <r>
    <x v="10"/>
    <s v="300 (3.5L) ('05-'07)"/>
    <s v="NXF*"/>
    <n v="3650"/>
  </r>
  <r>
    <x v="10"/>
    <s v="300C (5.7L)('05-'07)"/>
    <s v="NXE**"/>
    <n v="4066"/>
  </r>
  <r>
    <x v="10"/>
    <s v="300C (5.7L) (AWD)('05-'07)"/>
    <s v="NXE**"/>
    <n v="4273"/>
  </r>
  <r>
    <x v="10"/>
    <s v="300C SRT8 ('05-'07)"/>
    <s v="NXC"/>
    <n v="4160"/>
  </r>
  <r>
    <x v="10"/>
    <s v="Cirrus 4-cyl"/>
    <s v="NXG*"/>
    <n v="3141"/>
  </r>
  <r>
    <x v="10"/>
    <s v="Conquest (turbo)"/>
    <s v="NXF**"/>
    <n v="2900"/>
  </r>
  <r>
    <x v="10"/>
    <s v="Conquest Tsi (turbo)"/>
    <s v="NXF**"/>
    <n v="3050"/>
  </r>
  <r>
    <x v="10"/>
    <s v="Crossfire (215hp) ('04-'07)"/>
    <s v="NXE"/>
    <n v="3010"/>
  </r>
  <r>
    <x v="10"/>
    <s v="Crossfire SRT6 ('05-'06)"/>
    <s v="NXC**"/>
    <n v="3240"/>
  </r>
  <r>
    <x v="10"/>
    <s v="PT Cruiser"/>
    <s v="NXG"/>
    <n v="3147"/>
  </r>
  <r>
    <x v="10"/>
    <s v="PT Cruiser GT"/>
    <s v="NXF**"/>
    <n v="3364"/>
  </r>
  <r>
    <x v="11"/>
    <s v="510 (96 hp)"/>
    <s v="NXF*"/>
    <n v="2040"/>
  </r>
  <r>
    <x v="11"/>
    <s v="510 (L20B swap)"/>
    <s v="NXF**"/>
    <n v="2150"/>
  </r>
  <r>
    <x v="11"/>
    <s v="1600 Roadster ('66-'70)(96hp)"/>
    <s v="NXF"/>
    <n v="2030"/>
  </r>
  <r>
    <x v="12"/>
    <s v="Pantera"/>
    <s v="NXC*"/>
    <n v="3300"/>
  </r>
  <r>
    <x v="13"/>
    <s v="D962R"/>
    <s v="NXR"/>
    <n v="1400"/>
  </r>
  <r>
    <x v="14"/>
    <s v="Caliber RT 2.4L AWD ('07-'08)"/>
    <s v="NXF"/>
    <n v="3308"/>
  </r>
  <r>
    <x v="14"/>
    <s v="Caliber SRT4 2.4L Turbo ('07-'08)"/>
    <s v="NXD**"/>
    <n v="3200"/>
  </r>
  <r>
    <x v="14"/>
    <s v="Challenger R/T ('09-'10)"/>
    <s v="NXD**"/>
    <n v="4140"/>
  </r>
  <r>
    <x v="14"/>
    <s v="Challenger SRT8 ('08-'10)"/>
    <s v="NXC*"/>
    <n v="4140"/>
  </r>
  <r>
    <x v="14"/>
    <s v="Charger 3.5L ('06-'07)"/>
    <s v="NXF**"/>
    <n v="3800"/>
  </r>
  <r>
    <x v="14"/>
    <s v="Charger 5.7L ('06-'07)"/>
    <s v="NXD*"/>
    <n v="4031"/>
  </r>
  <r>
    <x v="14"/>
    <s v="Charger SRT8 ('06-'10)"/>
    <s v="NXC*"/>
    <n v="4140"/>
  </r>
  <r>
    <x v="14"/>
    <s v="Dart 1.4L Turbo ('14)"/>
    <s v="NXF"/>
    <n v="3180"/>
  </r>
  <r>
    <x v="14"/>
    <s v="Dart 2.0L ('13-'14)"/>
    <s v="NXG**"/>
    <n v="3180"/>
  </r>
  <r>
    <x v="14"/>
    <s v="Dart 2.4L ('14)"/>
    <s v="NXF*"/>
    <n v="3180"/>
  </r>
  <r>
    <x v="14"/>
    <s v="Magnum RT"/>
    <s v="NXE*"/>
    <n v="4180"/>
  </r>
  <r>
    <x v="14"/>
    <s v="Magnum RT AWD"/>
    <s v="NXE**"/>
    <n v="4393"/>
  </r>
  <r>
    <x v="14"/>
    <s v="Magnum SRT8"/>
    <s v="NXC"/>
    <n v="4260"/>
  </r>
  <r>
    <x v="14"/>
    <s v="Neon DOHC Coupe"/>
    <s v="NXF"/>
    <n v="2550"/>
  </r>
  <r>
    <x v="14"/>
    <s v="Neon DOHC Sedan"/>
    <s v="NXF"/>
    <n v="2550"/>
  </r>
  <r>
    <x v="14"/>
    <s v="Neon SOHC Coupe"/>
    <s v="NXF"/>
    <n v="2400"/>
  </r>
  <r>
    <x v="14"/>
    <s v="Neon SOHC Sedan (1st gen)"/>
    <s v="NXF"/>
    <n v="2400"/>
  </r>
  <r>
    <x v="14"/>
    <s v="Neon SOHC Sedan (2nd gen)"/>
    <s v="NXF"/>
    <n v="2450"/>
  </r>
  <r>
    <x v="14"/>
    <s v="Neon SRT4 ('03-05)"/>
    <s v="NXE*"/>
    <n v="2970"/>
  </r>
  <r>
    <x v="14"/>
    <s v="Neon SRT4 ACR"/>
    <s v="NXE**"/>
    <n v="2900"/>
  </r>
  <r>
    <x v="14"/>
    <s v="Shelby Charger (110hp)"/>
    <s v="NXG**"/>
    <n v="2296"/>
  </r>
  <r>
    <x v="14"/>
    <s v="Shelby Charger (146hp)"/>
    <s v="NXF*"/>
    <n v="2500"/>
  </r>
  <r>
    <x v="14"/>
    <s v="Shelby Charger GLHS (turbo)"/>
    <s v="NXE"/>
    <n v="2550"/>
  </r>
  <r>
    <x v="14"/>
    <s v="Shelby Lancer"/>
    <s v="NXF"/>
    <n v="3000"/>
  </r>
  <r>
    <x v="14"/>
    <s v="Shelby Omni GLH (146 hp)"/>
    <s v="NXF*"/>
    <n v="2500"/>
  </r>
  <r>
    <x v="14"/>
    <s v="Shelby Omni GLHS"/>
    <s v="NXE"/>
    <n v="2540"/>
  </r>
  <r>
    <x v="14"/>
    <s v="Stealth (DOHC)"/>
    <s v="NXE"/>
    <n v="3153"/>
  </r>
  <r>
    <x v="14"/>
    <s v="Stealth (SOHC)"/>
    <s v="NXF"/>
    <n v="3086"/>
  </r>
  <r>
    <x v="14"/>
    <s v="Stealth Turbo ('91-'93)(AWD)"/>
    <s v="NXD"/>
    <n v="3803"/>
  </r>
  <r>
    <x v="14"/>
    <s v="Stealth Turbo ('94-'96)(AWD)"/>
    <s v="NXC"/>
    <n v="3671"/>
  </r>
  <r>
    <x v="14"/>
    <s v="Stratus 4-cyl"/>
    <s v="NXG"/>
    <n v="3192"/>
  </r>
  <r>
    <x v="14"/>
    <s v="Stratus RT"/>
    <s v="NXF"/>
    <n v="3219"/>
  </r>
  <r>
    <x v="14"/>
    <s v="Viper"/>
    <s v="NXU"/>
    <n v="3410"/>
  </r>
  <r>
    <x v="14"/>
    <s v="Viper ACR"/>
    <s v="NXU*"/>
    <n v="3325"/>
  </r>
  <r>
    <x v="14"/>
    <s v="Viper Comp. Coupe"/>
    <s v="NXR"/>
    <n v="2995"/>
  </r>
  <r>
    <x v="15"/>
    <s v="Talon 2.0L (135-140hp)"/>
    <s v="NXG**"/>
    <n v="2739"/>
  </r>
  <r>
    <x v="15"/>
    <s v="Talon Turbo ('90-'94)"/>
    <s v="NXE"/>
    <n v="2789"/>
  </r>
  <r>
    <x v="15"/>
    <s v="Talon Turbo ('95-'98)"/>
    <s v="NXE*"/>
    <n v="2866"/>
  </r>
  <r>
    <x v="15"/>
    <s v="Talon Turbo AWD ('90-'94)"/>
    <s v="NXE*"/>
    <n v="3108"/>
  </r>
  <r>
    <x v="15"/>
    <s v="Talon Turbo AWD ('95-'98)"/>
    <s v="NXE*"/>
    <n v="3153"/>
  </r>
  <r>
    <x v="16"/>
    <n v="308"/>
    <s v="NXD"/>
    <n v="3159"/>
  </r>
  <r>
    <x v="16"/>
    <n v="328"/>
    <s v="NXC**"/>
    <n v="2803"/>
  </r>
  <r>
    <x v="16"/>
    <n v="355"/>
    <s v="DYNO"/>
    <n v="2975"/>
  </r>
  <r>
    <x v="16"/>
    <n v="360"/>
    <s v="DYNO"/>
    <n v="3064"/>
  </r>
  <r>
    <x v="16"/>
    <n v="430"/>
    <s v="DYNO"/>
    <n v="3197"/>
  </r>
  <r>
    <x v="16"/>
    <n v="550"/>
    <s v="DYNO"/>
    <n v="3726"/>
  </r>
  <r>
    <x v="16"/>
    <n v="612"/>
    <s v="DYNO"/>
    <n v="4056"/>
  </r>
  <r>
    <x v="16"/>
    <s v="348 (&lt;305 hp)"/>
    <s v="NXC*"/>
    <n v="3233"/>
  </r>
  <r>
    <x v="16"/>
    <s v="348 (320 hp)"/>
    <s v="NXB"/>
    <n v="3071"/>
  </r>
  <r>
    <x v="16"/>
    <s v="360 Challenge"/>
    <s v="DYNO"/>
    <n v="2822"/>
  </r>
  <r>
    <x v="16"/>
    <s v="456GT"/>
    <s v="DYNO"/>
    <n v="3726"/>
  </r>
  <r>
    <x v="16"/>
    <s v="575M"/>
    <s v="DYNO"/>
    <n v="3815"/>
  </r>
  <r>
    <x v="16"/>
    <s v="Enzo"/>
    <s v="DYNO"/>
    <n v="3009"/>
  </r>
  <r>
    <x v="16"/>
    <s v="F430"/>
    <s v="DYNO"/>
    <n v="3197"/>
  </r>
  <r>
    <x v="16"/>
    <s v="Superamerica"/>
    <s v="DYNO"/>
    <n v="3815"/>
  </r>
  <r>
    <x v="16"/>
    <s v="Testarossa"/>
    <s v="DYNO"/>
    <n v="3660"/>
  </r>
  <r>
    <x v="17"/>
    <s v="124 Spider 1400"/>
    <s v="NXG**"/>
    <n v="2083"/>
  </r>
  <r>
    <x v="17"/>
    <s v="124 Spider 1600"/>
    <s v="NXF*"/>
    <n v="2116"/>
  </r>
  <r>
    <x v="17"/>
    <s v="124 Spider 1800"/>
    <s v="NXF**"/>
    <n v="2116"/>
  </r>
  <r>
    <x v="17"/>
    <s v="124 Sport Spider 2000"/>
    <s v="NXG*"/>
    <n v="2359"/>
  </r>
  <r>
    <x v="17"/>
    <s v="128 (55-60 hp)"/>
    <s v="NXG"/>
    <n v="1730"/>
  </r>
  <r>
    <x v="17"/>
    <s v="500 ('12-13)(USA)"/>
    <s v="NXG*"/>
    <n v="2400"/>
  </r>
  <r>
    <x v="17"/>
    <s v="500 Abarth (1.4L T)('12-'13)(USA)"/>
    <s v="NXE*"/>
    <n v="2590"/>
  </r>
  <r>
    <x v="17"/>
    <s v="500e ('13-'15)(electric)"/>
    <s v="NXF"/>
    <n v="2950"/>
  </r>
  <r>
    <x v="17"/>
    <s v="X1-9 1.3L"/>
    <s v="NXG*"/>
    <n v="1940"/>
  </r>
  <r>
    <x v="17"/>
    <s v="X1-9 1.5L"/>
    <s v="NXG**"/>
    <n v="2030"/>
  </r>
  <r>
    <x v="17"/>
    <s v="X1-9 2000"/>
    <s v="NXB*"/>
    <n v="1973"/>
  </r>
  <r>
    <x v="18"/>
    <s v="Contour SVT"/>
    <s v="NXF**"/>
    <n v="3126"/>
  </r>
  <r>
    <x v="18"/>
    <s v="Escort 1.9L"/>
    <s v="NXH*"/>
    <n v="2356"/>
  </r>
  <r>
    <x v="18"/>
    <s v="Escort 2.0L"/>
    <s v="NXG*"/>
    <n v="2457"/>
  </r>
  <r>
    <x v="18"/>
    <s v="Escort GT (1.8L)"/>
    <s v="NXF"/>
    <n v="2375"/>
  </r>
  <r>
    <x v="18"/>
    <s v="Escort ZX2"/>
    <s v="NXF"/>
    <n v="2400"/>
  </r>
  <r>
    <x v="18"/>
    <s v="Escort ZX2 S/R"/>
    <s v="NXF*"/>
    <n v="2450"/>
  </r>
  <r>
    <x v="18"/>
    <s v="EXP 1.6L ('82-'85)"/>
    <s v="NXG"/>
    <m/>
  </r>
  <r>
    <x v="18"/>
    <s v="F150 SVT Lightning"/>
    <s v="NXE*"/>
    <n v="4670"/>
  </r>
  <r>
    <x v="18"/>
    <s v="Festiva"/>
    <s v="NXH**"/>
    <n v="1797"/>
  </r>
  <r>
    <x v="18"/>
    <s v="Fiesta ('11-'14)"/>
    <s v="NXG**"/>
    <n v="2575"/>
  </r>
  <r>
    <x v="18"/>
    <s v="Fiesta ST ('14)(turbo)"/>
    <s v="NXE**"/>
    <n v="2675"/>
  </r>
  <r>
    <x v="18"/>
    <s v="Focus (2.0L 16v)('00-'04)"/>
    <s v="NXG**"/>
    <n v="2600"/>
  </r>
  <r>
    <x v="18"/>
    <s v="Focus (2.0L 16v)('05-'11)"/>
    <s v="NXF"/>
    <n v="2550"/>
  </r>
  <r>
    <x v="18"/>
    <s v="Focus (2.0L 16v)('12-'13)"/>
    <s v="NXF*"/>
    <n v="2820"/>
  </r>
  <r>
    <x v="18"/>
    <s v="Focus (2.0L 8v)('00-'02)"/>
    <s v="NXG"/>
    <n v="2606"/>
  </r>
  <r>
    <x v="18"/>
    <s v="Focus (2.3L 16v)('04)"/>
    <s v="NXF"/>
    <n v="2612"/>
  </r>
  <r>
    <x v="18"/>
    <s v="Focus RS ('16)(AWD)(turbo)"/>
    <s v="DYNO"/>
    <m/>
  </r>
  <r>
    <x v="18"/>
    <s v="Focus ST 2.3L 16v ('07)"/>
    <s v="NXF*"/>
    <n v="2636"/>
  </r>
  <r>
    <x v="18"/>
    <s v="Focus ST 2.0L (turbo)('13-'15)"/>
    <s v="NXD*"/>
    <n v="3200"/>
  </r>
  <r>
    <x v="18"/>
    <s v="Focus SVT (2.0L)('02-'04)"/>
    <s v="NXF**"/>
    <n v="2750"/>
  </r>
  <r>
    <x v="18"/>
    <s v="Focus ZX4 ST (2.3L)('05-'06)"/>
    <s v="NXF*"/>
    <n v="2636"/>
  </r>
  <r>
    <x v="18"/>
    <s v="GT"/>
    <s v="DYNO"/>
    <n v="3485"/>
  </r>
  <r>
    <x v="18"/>
    <s v="Mustang 2.3L turbo ('15)"/>
    <s v="NXB"/>
    <n v="3500"/>
  </r>
  <r>
    <x v="18"/>
    <s v="Mustang Boss 302 ('12)"/>
    <s v="NXA*"/>
    <n v="3630"/>
  </r>
  <r>
    <x v="18"/>
    <s v="Mustang Boss 302 ('13)"/>
    <s v="NXA*"/>
    <n v="3630"/>
  </r>
  <r>
    <x v="18"/>
    <s v="Mustang Cobra ('93)"/>
    <s v="NXE*"/>
    <n v="3354"/>
  </r>
  <r>
    <x v="18"/>
    <s v="Mustang Cobra ('94-'95)"/>
    <s v="NXE*"/>
    <n v="3354"/>
  </r>
  <r>
    <x v="18"/>
    <s v="Mustang Cobra ('96-'98)"/>
    <s v="NXC"/>
    <n v="3393"/>
  </r>
  <r>
    <x v="18"/>
    <s v="Mustang Cobra ('99 &amp; '01)"/>
    <s v="NXC*"/>
    <n v="3285"/>
  </r>
  <r>
    <x v="18"/>
    <s v="Mustang Cobra R ('00)"/>
    <s v="NXB*"/>
    <n v="3590"/>
  </r>
  <r>
    <x v="18"/>
    <s v="Mustang Cobra R ('93)"/>
    <s v="NXD*"/>
    <n v="3248"/>
  </r>
  <r>
    <x v="18"/>
    <s v="Mustang Cobra R ('95)"/>
    <s v="NXC*"/>
    <n v="3325"/>
  </r>
  <r>
    <x v="18"/>
    <s v="Mustang Cobra SVT ('02+)"/>
    <s v="NXB*"/>
    <n v="3665"/>
  </r>
  <r>
    <x v="18"/>
    <s v="Mustang GT ('05-'06)"/>
    <s v="NXD**"/>
    <n v="3450"/>
  </r>
  <r>
    <x v="18"/>
    <s v="Mustang GT ('07-'09)"/>
    <s v="NXC"/>
    <n v="3356"/>
  </r>
  <r>
    <x v="18"/>
    <s v="Mustang GT ('10)"/>
    <s v="NXC"/>
    <n v="3530"/>
  </r>
  <r>
    <x v="18"/>
    <s v="Mustang GT ('11-'12)"/>
    <s v="NXB"/>
    <n v="3770"/>
  </r>
  <r>
    <x v="18"/>
    <s v="Mustang GT ('13)"/>
    <s v="NXB*"/>
    <n v="3770"/>
  </r>
  <r>
    <x v="18"/>
    <s v="Mustang I4"/>
    <s v="NXH**"/>
    <n v="2699"/>
  </r>
  <r>
    <x v="18"/>
    <s v="Mustang I4 turbo"/>
    <s v="NXG*"/>
    <n v="3065"/>
  </r>
  <r>
    <x v="18"/>
    <s v="Mustang I6"/>
    <s v="NXG"/>
    <n v="2800"/>
  </r>
  <r>
    <x v="18"/>
    <s v="Mustang Mach 1"/>
    <s v="NXD**"/>
    <n v="3450"/>
  </r>
  <r>
    <x v="18"/>
    <s v="Mustang SVO ('84-'86)"/>
    <s v="NXE"/>
    <n v="3036"/>
  </r>
  <r>
    <x v="18"/>
    <s v="Mustang V6 (pre-'99)"/>
    <s v="NXG**"/>
    <n v="3065"/>
  </r>
  <r>
    <x v="18"/>
    <s v="Mustang V6 ('99-'04)"/>
    <s v="NXF**"/>
    <n v="3351"/>
  </r>
  <r>
    <x v="18"/>
    <s v="Mustang V6 ('05-'09)"/>
    <s v="NXF**"/>
    <n v="3351"/>
  </r>
  <r>
    <x v="18"/>
    <s v="Mustang V6 ('10)"/>
    <s v="NXE"/>
    <n v="3350"/>
  </r>
  <r>
    <x v="18"/>
    <s v="Mustang V6 ('11-'12)"/>
    <s v="NXD**"/>
    <n v="3600"/>
  </r>
  <r>
    <x v="18"/>
    <s v="Mustang V6 ('13-'14)"/>
    <s v="NXC*"/>
    <n v="3400"/>
  </r>
  <r>
    <x v="18"/>
    <s v="Mustang V6 ('15)"/>
    <s v="NXC*"/>
    <n v="3500"/>
  </r>
  <r>
    <x v="18"/>
    <s v="Mustang V8 ('64-'68 &lt;272 hp)"/>
    <s v="NXF*"/>
    <n v="2980"/>
  </r>
  <r>
    <x v="18"/>
    <s v="Mustang V8 ('69-'70 &lt;291 hp)"/>
    <s v="NXF*"/>
    <n v="3250"/>
  </r>
  <r>
    <x v="18"/>
    <s v="Mustang V8 ('71-'73 &lt;286 hp)"/>
    <s v="NXF"/>
    <n v="3560"/>
  </r>
  <r>
    <x v="18"/>
    <s v="Mustang V8 ('79-'86 &lt;226 hp)"/>
    <s v="NXE"/>
    <n v="3075"/>
  </r>
  <r>
    <x v="18"/>
    <s v="Mustang V8 LX ('87-'93 &lt;226 hp)"/>
    <s v="NXE"/>
    <n v="3075"/>
  </r>
  <r>
    <x v="18"/>
    <s v="Mustang V8 GT ('87-'93 &lt;226 hp)"/>
    <s v="NXE"/>
    <n v="3120"/>
  </r>
  <r>
    <x v="18"/>
    <s v="Mustang V8 ('94-'98 &lt;226 hp)"/>
    <s v="NXE*"/>
    <n v="3075"/>
  </r>
  <r>
    <x v="18"/>
    <s v="Mustang V8 ('99-'04)"/>
    <s v="NXE**"/>
    <n v="3273"/>
  </r>
  <r>
    <x v="18"/>
    <s v="Pinto 1.6L"/>
    <s v="NXG"/>
    <n v="2000"/>
  </r>
  <r>
    <x v="18"/>
    <s v="Pinto 2.0L ('71-'74)"/>
    <s v="NXG"/>
    <n v="2235"/>
  </r>
  <r>
    <x v="18"/>
    <s v="Pinto 2.3L"/>
    <s v="NXG*"/>
    <n v="2250"/>
  </r>
  <r>
    <x v="18"/>
    <s v="Pinto 2.8L"/>
    <s v="NXG*"/>
    <n v="2570"/>
  </r>
  <r>
    <x v="18"/>
    <s v="Probe GT"/>
    <s v="NXF*"/>
    <n v="2875"/>
  </r>
  <r>
    <x v="18"/>
    <s v="Probe Turbo"/>
    <s v="NXF*"/>
    <n v="2730"/>
  </r>
  <r>
    <x v="18"/>
    <s v="Sierra Cosworth 2.0L T (204 hp)"/>
    <s v="NXE**"/>
    <n v="2756"/>
  </r>
  <r>
    <x v="18"/>
    <s v="Sierra Cosworth AWD (220 hp)"/>
    <s v="NXD*"/>
    <n v="2816"/>
  </r>
  <r>
    <x v="18"/>
    <s v="Shelby GT500 5.4L S/C ('07-'09)"/>
    <s v="DYNO"/>
    <n v="3920"/>
  </r>
  <r>
    <x v="18"/>
    <s v="Shelby GT500 5.4L S/C ('10-'11)"/>
    <s v="DYNO"/>
    <n v="3820"/>
  </r>
  <r>
    <x v="18"/>
    <s v="Taurus GL"/>
    <s v="NXH**"/>
    <n v="3326"/>
  </r>
  <r>
    <x v="18"/>
    <s v="Taurus SHO"/>
    <s v="NXF**"/>
    <n v="3379"/>
  </r>
  <r>
    <x v="18"/>
    <s v="Thunderbird Super Coupe/Turbo"/>
    <s v="NXF**"/>
    <n v="3536"/>
  </r>
  <r>
    <x v="18"/>
    <s v="Thunderbird Turbo Coupe"/>
    <s v="NXF*"/>
    <n v="3450"/>
  </r>
  <r>
    <x v="18"/>
    <s v="Thunderbird V6 (pre-'02)"/>
    <s v="NXH**"/>
    <n v="3536"/>
  </r>
  <r>
    <x v="18"/>
    <s v="Thunderbird V8 ('02)"/>
    <s v="NXF**"/>
    <n v="3775"/>
  </r>
  <r>
    <x v="18"/>
    <s v="Thunderbird V8 ('03+)"/>
    <s v="NXE"/>
    <n v="3775"/>
  </r>
  <r>
    <x v="18"/>
    <s v="Thunderbird V8 ('90-'97)"/>
    <s v="NXF*"/>
    <n v="3536"/>
  </r>
  <r>
    <x v="19"/>
    <s v="Metro 1.0L"/>
    <s v="NXH**"/>
    <n v="1804"/>
  </r>
  <r>
    <x v="19"/>
    <s v="Metro 1.3L"/>
    <s v="NXH**"/>
    <n v="1940"/>
  </r>
  <r>
    <x v="19"/>
    <s v="Prizm"/>
    <s v="NXF"/>
    <n v="2359"/>
  </r>
  <r>
    <x v="19"/>
    <s v="Storm"/>
    <s v="NXG"/>
    <n v="2282"/>
  </r>
  <r>
    <x v="19"/>
    <s v="Storm GSI"/>
    <s v="NXF*"/>
    <n v="2480"/>
  </r>
  <r>
    <x v="20"/>
    <s v="Accord 2.0L (120hp)"/>
    <s v="NXG*"/>
    <n v="2670"/>
  </r>
  <r>
    <x v="20"/>
    <s v="Accord 2.2L ('90-'97)(130hp)"/>
    <s v="NXG*"/>
    <n v="2800"/>
  </r>
  <r>
    <x v="20"/>
    <s v="Accord EX 2.2L ('94-'97)(145hp)"/>
    <s v="NXG**"/>
    <n v="2950"/>
  </r>
  <r>
    <x v="20"/>
    <s v="Accord 2.3L"/>
    <s v="NXG**"/>
    <n v="2976"/>
  </r>
  <r>
    <x v="20"/>
    <s v="Accord 2.4L ('03-'07)"/>
    <s v="NXF"/>
    <n v="3097"/>
  </r>
  <r>
    <x v="20"/>
    <s v="Accord 2.7 V6 ('95-'97)"/>
    <s v="NXF"/>
    <n v="3219"/>
  </r>
  <r>
    <x v="20"/>
    <s v="Accord 3.0 V6 ('03-'07)"/>
    <s v="NXE"/>
    <n v="3303"/>
  </r>
  <r>
    <x v="20"/>
    <s v="Accord 3.0 V6 ('98-'02)"/>
    <s v="NXF*"/>
    <n v="3197"/>
  </r>
  <r>
    <x v="20"/>
    <s v="Accord 3.5 V6 ('08-'12)(AT ok)"/>
    <s v="NXD"/>
    <n v="3350"/>
  </r>
  <r>
    <x v="20"/>
    <s v="Civic 1.6L SOHC ('88-'91)"/>
    <s v="NXF"/>
    <n v="2291"/>
  </r>
  <r>
    <x v="20"/>
    <s v="Civic Base ('88-'91)"/>
    <s v="NXG"/>
    <n v="2127"/>
  </r>
  <r>
    <x v="20"/>
    <s v="Civic Coupe 1.8L ('06-'08)"/>
    <s v="NXF*"/>
    <n v="2586"/>
  </r>
  <r>
    <x v="20"/>
    <s v="Civic CX ('92-'95)"/>
    <s v="NXG"/>
    <n v="2094"/>
  </r>
  <r>
    <x v="20"/>
    <s v="Civic del Sol S (&lt;107hp)"/>
    <s v="NXG**"/>
    <n v="2302"/>
  </r>
  <r>
    <x v="20"/>
    <s v="Civic del Sol Si (&lt;128hp)"/>
    <s v="NXF*"/>
    <n v="2414"/>
  </r>
  <r>
    <x v="20"/>
    <s v="Civic del Sol VTEC (DOHC 1.6L)"/>
    <s v="NXE"/>
    <n v="2522"/>
  </r>
  <r>
    <x v="20"/>
    <s v="Civic DX 1.5L 16v ('88-'91)"/>
    <s v="NXG**"/>
    <n v="2165"/>
  </r>
  <r>
    <x v="20"/>
    <s v="Civic EX 1.6L ('92-'95)"/>
    <s v="NXF"/>
    <n v="2390"/>
  </r>
  <r>
    <x v="20"/>
    <s v="Civic EX 1.6L ('96-'00)"/>
    <s v="NXF"/>
    <n v="2440"/>
  </r>
  <r>
    <x v="20"/>
    <s v="Civic EX 1.7L ('01-'05)"/>
    <s v="NXF"/>
    <n v="2597"/>
  </r>
  <r>
    <x v="20"/>
    <s v="Civic EX 2.0L  ('16)"/>
    <s v="NXF**"/>
    <n v="2850"/>
  </r>
  <r>
    <x v="20"/>
    <s v="Civic EX-T 1.5L ('16)(turbo)"/>
    <s v="NXE*"/>
    <n v="2850"/>
  </r>
  <r>
    <x v="20"/>
    <s v="Civic Non-VTEC (92hp)"/>
    <s v="NXF"/>
    <n v="1950"/>
  </r>
  <r>
    <x v="20"/>
    <s v="Civic Si 1.6L ('92-'95)"/>
    <s v="NXF"/>
    <n v="2390"/>
  </r>
  <r>
    <x v="20"/>
    <s v="Civic Si 1.6L ('99-'00)"/>
    <s v="NXF**"/>
    <n v="2612"/>
  </r>
  <r>
    <x v="20"/>
    <s v="Civic Si 2.0L ('01-'05)"/>
    <s v="NXF*"/>
    <n v="2782"/>
  </r>
  <r>
    <x v="20"/>
    <s v="Civic Si 2.0L ('06-'11)"/>
    <s v="NXE*"/>
    <n v="2877"/>
  </r>
  <r>
    <x v="20"/>
    <s v="Civic Si 2.4L ('12)"/>
    <s v="NXE**"/>
    <n v="2820"/>
  </r>
  <r>
    <x v="20"/>
    <s v="Civic Si 2.4L ('13-'14)"/>
    <s v="NXE**"/>
    <n v="2860"/>
  </r>
  <r>
    <x v="20"/>
    <s v="Civic Type R ('07) (JDM)(225 hp)"/>
    <s v="NXC"/>
    <n v="2792"/>
  </r>
  <r>
    <x v="20"/>
    <s v="Civic VX (92hp)"/>
    <s v="NXG**"/>
    <n v="2094"/>
  </r>
  <r>
    <x v="20"/>
    <s v="CRX DX 1.5L 16v ('88-'91)"/>
    <s v="NXG**"/>
    <n v="2103"/>
  </r>
  <r>
    <x v="20"/>
    <s v="CRX DX 12v ('85-'87)"/>
    <s v="NXG**"/>
    <n v="1865"/>
  </r>
  <r>
    <x v="20"/>
    <s v="CRX HF"/>
    <s v="NXG"/>
    <n v="1967"/>
  </r>
  <r>
    <x v="20"/>
    <s v="CRX Si 1.5L ('85-'87)"/>
    <s v="NXF**"/>
    <n v="1978"/>
  </r>
  <r>
    <x v="20"/>
    <s v="CRX Si ('88-'91)"/>
    <s v="NXF*"/>
    <n v="2174"/>
  </r>
  <r>
    <x v="20"/>
    <s v="CRX 1.6L DOHC VTEC"/>
    <s v="NXE"/>
    <n v="2436"/>
  </r>
  <r>
    <x v="20"/>
    <s v="CR-Z (1.5L Hybrid)('11)"/>
    <s v="NXF"/>
    <n v="2650"/>
  </r>
  <r>
    <x v="20"/>
    <s v="Fit ('07-'08)"/>
    <s v="NXG*"/>
    <n v="2432"/>
  </r>
  <r>
    <x v="20"/>
    <s v="Fit ('09-'12)"/>
    <s v="NXG**"/>
    <n v="2500"/>
  </r>
  <r>
    <x v="20"/>
    <s v="Prelude S ('92-'96)"/>
    <s v="NXG**"/>
    <n v="2775"/>
  </r>
  <r>
    <x v="20"/>
    <s v="Prelude Si ('92-'96)"/>
    <s v="NXF*"/>
    <n v="2866"/>
  </r>
  <r>
    <x v="20"/>
    <s v="Prelude Si (pre-'92)"/>
    <s v="NXF"/>
    <n v="2639"/>
  </r>
  <r>
    <x v="20"/>
    <s v="Prelude VTEC ('93-'01)"/>
    <s v="NXF**"/>
    <n v="2954"/>
  </r>
  <r>
    <x v="20"/>
    <s v="S2000 (2.0L)('00-'03)"/>
    <s v="NXD**"/>
    <n v="2850"/>
  </r>
  <r>
    <x v="20"/>
    <s v="S2000 (2.2L)('04-'08)"/>
    <s v="NXC"/>
    <n v="2850"/>
  </r>
  <r>
    <x v="20"/>
    <s v="S2000 CR (2.2L)('08)"/>
    <s v="NXC**"/>
    <n v="2813"/>
  </r>
  <r>
    <x v="21"/>
    <s v="Accent 1.5L (105hp)"/>
    <s v="NXF*"/>
    <n v="2149"/>
  </r>
  <r>
    <x v="21"/>
    <s v="Accent 1.6L ('01-'08)"/>
    <s v="NXG**"/>
    <n v="2366"/>
  </r>
  <r>
    <x v="21"/>
    <s v="Elantra 1.6L"/>
    <s v="NXG**"/>
    <n v="2500"/>
  </r>
  <r>
    <x v="21"/>
    <s v="Elantra 1.8L"/>
    <s v="NXF"/>
    <n v="2453"/>
  </r>
  <r>
    <x v="21"/>
    <s v="Elantra 2.0L ('00-'08)"/>
    <s v="NXF"/>
    <n v="2626"/>
  </r>
  <r>
    <x v="21"/>
    <s v="Genesis 3.8L ('09-'10)"/>
    <s v="NXE*"/>
    <n v="3750"/>
  </r>
  <r>
    <x v="21"/>
    <s v="Genesis 4.6L ('09-'10)"/>
    <s v="NXD**"/>
    <m/>
  </r>
  <r>
    <x v="21"/>
    <s v="Genesis Coupe 2.0L Turbo ('10-'12)"/>
    <s v="NXD*"/>
    <n v="3300"/>
  </r>
  <r>
    <x v="21"/>
    <s v="Genesis Coupe 2.0L Turbo ('13)"/>
    <s v="NXC"/>
    <n v="3360"/>
  </r>
  <r>
    <x v="21"/>
    <s v="Genesis Coupe 2.0L T Track_x000a_('10-'12)"/>
    <s v="NXC"/>
    <n v="3300"/>
  </r>
  <r>
    <x v="21"/>
    <s v="Genesis Coupe 3.8 V6 ('10-'12)"/>
    <s v="NXC*"/>
    <n v="3400"/>
  </r>
  <r>
    <x v="21"/>
    <s v="Genesis Coupe 3.8 V6 Track_x000a_('10-'12)"/>
    <s v="NXB"/>
    <n v="3350"/>
  </r>
  <r>
    <x v="21"/>
    <s v="Genesis Coupe 3.8 V6 Track ('13)"/>
    <s v="NXB**"/>
    <n v="3380"/>
  </r>
  <r>
    <x v="21"/>
    <s v="Sonata 2.4L ('09-'10) (auto ok)"/>
    <s v="NXG**"/>
    <n v="3260"/>
  </r>
  <r>
    <x v="21"/>
    <s v="Tiburon 2.0L ('03-'07)"/>
    <s v="NXG"/>
    <n v="2940"/>
  </r>
  <r>
    <x v="21"/>
    <s v="Tiburon 2.0L ('97-'01)"/>
    <s v="NXF"/>
    <n v="2633"/>
  </r>
  <r>
    <x v="21"/>
    <s v="Tiburon V6 2.7L ('03-'07)"/>
    <s v="NXF*"/>
    <n v="2986"/>
  </r>
  <r>
    <x v="21"/>
    <s v="Tiburon V6 GT LTD 2.7L ('06-'08)"/>
    <s v="NXF"/>
    <n v="3150"/>
  </r>
  <r>
    <x v="21"/>
    <s v="Veloster 1.6L ('12-'13)"/>
    <s v="NXF"/>
    <n v="2584"/>
  </r>
  <r>
    <x v="21"/>
    <s v="Veloster 1.6L Turbo ('13)"/>
    <s v="NXE"/>
    <n v="2925"/>
  </r>
  <r>
    <x v="22"/>
    <s v="G20 ('93-'02)"/>
    <s v="NXG"/>
    <n v="2990"/>
  </r>
  <r>
    <x v="22"/>
    <s v="G20 ('91-'92)"/>
    <s v="NXF"/>
    <n v="2535"/>
  </r>
  <r>
    <x v="22"/>
    <s v="G35 (incl. 6MT) (pre-'05)"/>
    <s v="NXD"/>
    <n v="3435"/>
  </r>
  <r>
    <x v="22"/>
    <s v="G35 (incl. 6MT)('05-'06)"/>
    <s v="NXD"/>
    <n v="3524"/>
  </r>
  <r>
    <x v="22"/>
    <s v="G35 Coupe 6MT ('07)"/>
    <s v="NXD"/>
    <n v="3524"/>
  </r>
  <r>
    <x v="22"/>
    <s v="G35 (306 hp)(incl. Sport)('07-'08)"/>
    <s v="NXD*"/>
    <n v="3532"/>
  </r>
  <r>
    <x v="22"/>
    <s v="G35x (AWD)('07-'08)"/>
    <s v="NXD**"/>
    <n v="3650"/>
  </r>
  <r>
    <x v="22"/>
    <s v="G37 (7 sp auto)('09-'11)"/>
    <s v="NXC**"/>
    <n v="3630"/>
  </r>
  <r>
    <x v="22"/>
    <s v="I30 ('00-'01)"/>
    <s v="NXF**"/>
    <n v="3342"/>
  </r>
  <r>
    <x v="22"/>
    <s v="I30 ('96-'99)"/>
    <s v="NXF*"/>
    <n v="3090"/>
  </r>
  <r>
    <x v="22"/>
    <s v="I35"/>
    <s v="NXE*"/>
    <n v="3342"/>
  </r>
  <r>
    <x v="22"/>
    <s v="Q45 ('02-'07)"/>
    <s v="NXE*"/>
    <n v="4153"/>
  </r>
  <r>
    <x v="22"/>
    <s v="Q45 (pre-'02)"/>
    <s v="NXF**"/>
    <n v="3895"/>
  </r>
  <r>
    <x v="23"/>
    <s v="S-Type 3.0L (235 hp)"/>
    <s v="NXF**"/>
    <n v="3777"/>
  </r>
  <r>
    <x v="23"/>
    <s v="S-Type 4.0L, 4.2L"/>
    <s v="NXE**"/>
    <n v="3874"/>
  </r>
  <r>
    <x v="23"/>
    <s v="S-Type R 4.2L S/C ('03-'04)"/>
    <s v="NXD**"/>
    <n v="4046"/>
  </r>
  <r>
    <x v="23"/>
    <s v="S-Type R 4.2L S/C ('05-'07)"/>
    <s v="NXC"/>
    <n v="4075"/>
  </r>
  <r>
    <x v="23"/>
    <s v="XJ Vanden Plas (&lt;301 hp)"/>
    <s v="NXE*"/>
    <n v="3819"/>
  </r>
  <r>
    <x v="23"/>
    <s v="XJ8 3.5L"/>
    <s v="NXE"/>
    <n v="3613"/>
  </r>
  <r>
    <x v="23"/>
    <s v="XJ8 4.2L"/>
    <s v="NXE**"/>
    <n v="3613"/>
  </r>
  <r>
    <x v="23"/>
    <s v="XJ8 S/C ('00-'07)"/>
    <s v="NXC"/>
    <n v="4001"/>
  </r>
  <r>
    <x v="23"/>
    <s v="XJR ('98-'07)"/>
    <s v="NXC"/>
    <n v="3958"/>
  </r>
  <r>
    <x v="23"/>
    <s v="XJS ('88-'91)"/>
    <s v="NXF**"/>
    <n v="3915"/>
  </r>
  <r>
    <x v="23"/>
    <s v="XKR-SC ('00-'06)"/>
    <s v="NXC*"/>
    <n v="3865"/>
  </r>
  <r>
    <x v="23"/>
    <s v="XKR-SC ('07)"/>
    <s v="NXC**"/>
    <n v="3781"/>
  </r>
  <r>
    <x v="23"/>
    <s v="XKE"/>
    <s v="NXD*"/>
    <n v="3100"/>
  </r>
  <r>
    <x v="23"/>
    <s v="X-Type ('02-'07) AWD"/>
    <s v="NXE"/>
    <n v="3538"/>
  </r>
  <r>
    <x v="24"/>
    <s v="2.0L ('73-'76)"/>
    <s v="NXE*"/>
    <n v="2240"/>
  </r>
  <r>
    <x v="25"/>
    <s v="Forte (2.0L) ('10-'12)"/>
    <s v="NXF"/>
    <n v="2780"/>
  </r>
  <r>
    <x v="25"/>
    <s v="Forte 5-door (2.0L) ('11-'12)"/>
    <s v="NXF"/>
    <n v="2780"/>
  </r>
  <r>
    <x v="25"/>
    <s v="Rio ('06-'11)"/>
    <s v="NXG**"/>
    <n v="2355"/>
  </r>
  <r>
    <x v="25"/>
    <s v="Rio ('12-'13)"/>
    <s v="NXF*"/>
    <n v="2440"/>
  </r>
  <r>
    <x v="25"/>
    <s v="Sephia"/>
    <s v="NXF"/>
    <n v="2472"/>
  </r>
  <r>
    <x v="25"/>
    <s v="Spectra"/>
    <s v="NXG*"/>
    <n v="2701"/>
  </r>
  <r>
    <x v="26"/>
    <s v="Diablo VT"/>
    <s v="DYNO"/>
    <n v="3582"/>
  </r>
  <r>
    <x v="27"/>
    <s v="GS300 ('06)"/>
    <s v="NXE"/>
    <n v="3536"/>
  </r>
  <r>
    <x v="27"/>
    <s v="GS300 ('93-'05)"/>
    <s v="NXF*"/>
    <n v="3649"/>
  </r>
  <r>
    <x v="27"/>
    <s v="GS350 ('07-'08)"/>
    <s v="NXD"/>
    <n v="3704"/>
  </r>
  <r>
    <x v="27"/>
    <s v="GS400"/>
    <s v="NXE**"/>
    <n v="3693"/>
  </r>
  <r>
    <x v="27"/>
    <s v="GS430 ('01-'07)"/>
    <s v="NXE**"/>
    <n v="3745"/>
  </r>
  <r>
    <x v="27"/>
    <s v="GS460 ('08)"/>
    <s v="NXD"/>
    <n v="3945"/>
  </r>
  <r>
    <x v="27"/>
    <s v="IS250 ('06-'08)(6sp man.)"/>
    <s v="NXF"/>
    <n v="3450"/>
  </r>
  <r>
    <x v="27"/>
    <s v="IS250 (AWD)('06-'08)"/>
    <s v="NXF**"/>
    <n v="3650"/>
  </r>
  <r>
    <x v="27"/>
    <s v="IS F ('08-'09)"/>
    <s v="NXB*"/>
    <n v="3780"/>
  </r>
  <r>
    <x v="27"/>
    <s v="IS300"/>
    <s v="NXF**"/>
    <n v="3255"/>
  </r>
  <r>
    <x v="27"/>
    <s v="IS350 ('16)"/>
    <s v="DYNO"/>
    <m/>
  </r>
  <r>
    <x v="27"/>
    <s v="IS350 (AWD)('16)"/>
    <s v="DYNO"/>
    <m/>
  </r>
  <r>
    <x v="27"/>
    <s v="LS400"/>
    <s v="NXE"/>
    <n v="3890"/>
  </r>
  <r>
    <x v="27"/>
    <s v="LS430"/>
    <s v="NXE"/>
    <n v="3990"/>
  </r>
  <r>
    <x v="27"/>
    <s v="LS460 ('07-'08)"/>
    <s v="NXD"/>
    <n v="4244"/>
  </r>
  <r>
    <x v="27"/>
    <s v="SC300"/>
    <s v="NXF*"/>
    <n v="3560"/>
  </r>
  <r>
    <x v="27"/>
    <s v="SC400"/>
    <s v="NXE*"/>
    <n v="3655"/>
  </r>
  <r>
    <x v="27"/>
    <s v="SC430 ('02-'08)"/>
    <s v="NXE*"/>
    <n v="3840"/>
  </r>
  <r>
    <x v="28"/>
    <s v="LS (V8) ('03-'06)"/>
    <s v="NXE"/>
    <n v="3772"/>
  </r>
  <r>
    <x v="29"/>
    <s v="Elan M100 ('91-'92)(turbo)"/>
    <s v="NXD"/>
    <n v="2250"/>
  </r>
  <r>
    <x v="29"/>
    <s v="Elise ('05-'07)"/>
    <s v="NXC**"/>
    <n v="1975"/>
  </r>
  <r>
    <x v="29"/>
    <s v="Esprit (V8) TT"/>
    <s v="DYNO"/>
    <n v="2968"/>
  </r>
  <r>
    <x v="29"/>
    <s v="Esprit 4 Turbo"/>
    <s v="NXB**"/>
    <n v="2866"/>
  </r>
  <r>
    <x v="29"/>
    <s v="Evora ('10-'14)"/>
    <s v="NXC**"/>
    <n v="3050"/>
  </r>
  <r>
    <x v="29"/>
    <s v="Exige ('06)"/>
    <s v="NXB*"/>
    <n v="2015"/>
  </r>
  <r>
    <x v="29"/>
    <s v="Exige S ('07)"/>
    <s v="NXS"/>
    <n v="2077"/>
  </r>
  <r>
    <x v="29"/>
    <s v="Exige 240R, S240, S260"/>
    <s v="DYNO"/>
    <n v="2050"/>
  </r>
  <r>
    <x v="30"/>
    <s v="GranTurismo"/>
    <s v="NXB*"/>
    <n v="4140"/>
  </r>
  <r>
    <x v="31"/>
    <s v="323 (pre'95--82hp)"/>
    <s v="NXG"/>
    <n v="2075"/>
  </r>
  <r>
    <x v="31"/>
    <s v="323 GTX (1.6L T)"/>
    <s v="NXF"/>
    <n v="2645"/>
  </r>
  <r>
    <x v="31"/>
    <s v="626 2.0L"/>
    <s v="NXG"/>
    <n v="2864"/>
  </r>
  <r>
    <x v="31"/>
    <s v="626 2.5L V6"/>
    <s v="NXF"/>
    <n v="3023"/>
  </r>
  <r>
    <x v="31"/>
    <s v="Mazda2 ('11)"/>
    <s v="NXG*"/>
    <n v="2355"/>
  </r>
  <r>
    <x v="31"/>
    <s v="Mazda3 (2.0L)('04-'06)"/>
    <s v="NXF*"/>
    <n v="2696"/>
  </r>
  <r>
    <x v="31"/>
    <s v="Mazda3 (2.0L)('07-'10)"/>
    <s v="NXF"/>
    <n v="2780"/>
  </r>
  <r>
    <x v="31"/>
    <s v="Mazda3 (2.3L)('04-'06)"/>
    <s v="NXF*"/>
    <n v="2762"/>
  </r>
  <r>
    <x v="31"/>
    <s v="Mazda3 (2.3L)('07-'09)"/>
    <s v="NXF"/>
    <n v="2930"/>
  </r>
  <r>
    <x v="31"/>
    <s v="Mazda3 (2.5L)('10-'13)"/>
    <s v="NXF*"/>
    <n v="2930"/>
  </r>
  <r>
    <x v="31"/>
    <s v="Mazda3 (2.5L)('14-'15)"/>
    <s v="NXF**"/>
    <n v="2980"/>
  </r>
  <r>
    <x v="31"/>
    <s v="Mazda6 2.3L ('03-'06)"/>
    <s v="NXF"/>
    <n v="3042"/>
  </r>
  <r>
    <x v="31"/>
    <s v="Mazda6 2.3L ('07-'08)"/>
    <s v="NXG**"/>
    <n v="3091"/>
  </r>
  <r>
    <x v="31"/>
    <s v="Mazda6 2.5L ('09-'13)"/>
    <s v="NXF"/>
    <n v="3250"/>
  </r>
  <r>
    <x v="31"/>
    <s v="Mazda6 2.5L ('14-'16)"/>
    <s v="NXF*"/>
    <n v="3200"/>
  </r>
  <r>
    <x v="31"/>
    <s v="Mazda6 3.0L (V6) ('03-'05)"/>
    <s v="NXF**"/>
    <n v="3243"/>
  </r>
  <r>
    <x v="31"/>
    <s v="Mazda6 3.0L (V6) ('06-'08)"/>
    <s v="NXF*"/>
    <n v="3320"/>
  </r>
  <r>
    <x v="31"/>
    <s v="Mazda6 3.7L (V6) ('08-'13)"/>
    <s v="NXE**"/>
    <n v="3540"/>
  </r>
  <r>
    <x v="31"/>
    <s v="Mazdaspeed Protegé (Turbo)"/>
    <s v="NXF**"/>
    <n v="2843"/>
  </r>
  <r>
    <x v="31"/>
    <s v="Mazdaspeed3 (turbo)('07-'09)"/>
    <s v="NXD*"/>
    <n v="3153"/>
  </r>
  <r>
    <x v="31"/>
    <s v="Mazdaspeed3 (turbo)('10-'13)"/>
    <s v="NXD*"/>
    <n v="3215"/>
  </r>
  <r>
    <x v="31"/>
    <s v="Mazdaspeed6 (AWD)('06-'07)"/>
    <s v="NXD*"/>
    <n v="3589"/>
  </r>
  <r>
    <x v="31"/>
    <s v="Miata 1.6L"/>
    <s v="NXF**"/>
    <n v="2185"/>
  </r>
  <r>
    <x v="31"/>
    <s v="Miata 1.8L ('94-'97)"/>
    <s v="NXE"/>
    <n v="2335"/>
  </r>
  <r>
    <x v="31"/>
    <s v="Miata 1.8L ('99-'00)"/>
    <s v="NXE"/>
    <n v="2410"/>
  </r>
  <r>
    <x v="31"/>
    <s v="Miata 1.8L VVT ('01-'05)"/>
    <s v="NXE*"/>
    <n v="2400"/>
  </r>
  <r>
    <x v="31"/>
    <s v="Miata MX-5 ('06-'15)"/>
    <s v="NXE*"/>
    <n v="2625"/>
  </r>
  <r>
    <x v="31"/>
    <s v="Miata MX-5 ('16)"/>
    <s v="NXE**"/>
    <n v="2400"/>
  </r>
  <r>
    <x v="31"/>
    <s v="Miata MX-5 turbo ('04-'05)"/>
    <s v="NXE**"/>
    <n v="2600"/>
  </r>
  <r>
    <x v="31"/>
    <s v="MX-3"/>
    <s v="NXG*"/>
    <n v="2443"/>
  </r>
  <r>
    <x v="31"/>
    <s v="MX-3 GS"/>
    <s v="NXF"/>
    <n v="2582"/>
  </r>
  <r>
    <x v="31"/>
    <s v="MX-6 (2.2L)(110hp)"/>
    <s v="NXG*"/>
    <n v="2560"/>
  </r>
  <r>
    <x v="31"/>
    <s v="MX-6 GT (turbo)"/>
    <s v="NXF*"/>
    <n v="2729"/>
  </r>
  <r>
    <x v="31"/>
    <s v="MX-6 V6 ('92-'97)"/>
    <s v="NXF*"/>
    <n v="2800"/>
  </r>
  <r>
    <x v="31"/>
    <s v="Protegé 1.6L"/>
    <s v="NXG"/>
    <n v="2493"/>
  </r>
  <r>
    <x v="31"/>
    <s v="Protegé 1.8L"/>
    <s v="NXF"/>
    <n v="2385"/>
  </r>
  <r>
    <x v="31"/>
    <s v="Protegé 2.0L"/>
    <s v="NXF"/>
    <n v="2634"/>
  </r>
  <r>
    <x v="31"/>
    <s v="Protegé 5"/>
    <s v="NXG*"/>
    <n v="2716"/>
  </r>
  <r>
    <x v="31"/>
    <s v="Protegé MP3"/>
    <s v="NXG**"/>
    <n v="2725"/>
  </r>
  <r>
    <x v="31"/>
    <s v="RX-3 ('72-'78) (12A)"/>
    <s v="NXG**"/>
    <n v="2280"/>
  </r>
  <r>
    <x v="31"/>
    <s v="RX-7 12A"/>
    <s v="NXG**"/>
    <n v="2345"/>
  </r>
  <r>
    <x v="31"/>
    <s v="RX-7 13B"/>
    <s v="NXE"/>
    <n v="2800"/>
  </r>
  <r>
    <x v="31"/>
    <s v="RX-7 13B GSL-SE (1st Gen)"/>
    <s v="NXF**"/>
    <n v="2512"/>
  </r>
  <r>
    <x v="31"/>
    <s v="RX-7 TT (3rd Gen)"/>
    <s v="NXC**"/>
    <n v="2826"/>
  </r>
  <r>
    <x v="31"/>
    <s v="RX-7 Turbo II (2nd Gen)"/>
    <s v="NXD"/>
    <n v="2775"/>
  </r>
  <r>
    <x v="31"/>
    <s v="RX-8 ('04-'08)"/>
    <s v="NXD"/>
    <n v="3045"/>
  </r>
  <r>
    <x v="31"/>
    <s v="RX-8 ('09-'11)"/>
    <s v="NXD*"/>
    <n v="3045"/>
  </r>
  <r>
    <x v="31"/>
    <s v="RX-8 R3 ('09-'11)"/>
    <s v="NXC"/>
    <n v="3045"/>
  </r>
  <r>
    <x v="31"/>
    <s v="RX-8 (197 hp)(Auto)('04-'05)"/>
    <s v="NXE"/>
    <n v="3053"/>
  </r>
  <r>
    <x v="31"/>
    <s v="RX-8 (212 hp)(Auto)('06-'07)"/>
    <s v="NXE*"/>
    <n v="3075"/>
  </r>
  <r>
    <x v="32"/>
    <s v="190E 2.3  (16v)"/>
    <s v="NXF**"/>
    <n v="3030"/>
  </r>
  <r>
    <x v="32"/>
    <s v="190E 2.6L ('86-'93)"/>
    <s v="NXF**"/>
    <n v="2955"/>
  </r>
  <r>
    <x v="32"/>
    <s v="C230 ('02-'05)"/>
    <s v="NXF**"/>
    <n v="3305"/>
  </r>
  <r>
    <x v="32"/>
    <s v="C230 ('06-'07)"/>
    <s v="NXF**"/>
    <n v="3405"/>
  </r>
  <r>
    <x v="32"/>
    <s v="C280 ('94-'00)"/>
    <s v="NXF**"/>
    <n v="3316"/>
  </r>
  <r>
    <x v="32"/>
    <s v="C280 ('06-'07)"/>
    <s v="NXE"/>
    <n v="3460"/>
  </r>
  <r>
    <x v="32"/>
    <s v="C300 ('08)"/>
    <s v="NXE"/>
    <n v="3460"/>
  </r>
  <r>
    <x v="32"/>
    <s v="C32 AMG ('02-'04)"/>
    <s v="NXC*"/>
    <n v="3540"/>
  </r>
  <r>
    <x v="32"/>
    <s v="C320 ('01-'05)"/>
    <s v="NXE"/>
    <n v="3428"/>
  </r>
  <r>
    <x v="32"/>
    <s v="C43 AMG ('98-'00)"/>
    <s v="NXC"/>
    <n v="3450"/>
  </r>
  <r>
    <x v="32"/>
    <s v="C55 AMG ('05-'06)"/>
    <s v="NXC**"/>
    <n v="3540"/>
  </r>
  <r>
    <x v="32"/>
    <s v="CL55 AMG (5.4L)('01-'02)"/>
    <s v="NXC"/>
    <n v="4100"/>
  </r>
  <r>
    <x v="32"/>
    <s v="CL65 AMG ('06)"/>
    <s v="DYNO"/>
    <n v="4654"/>
  </r>
  <r>
    <x v="32"/>
    <s v="CLK55 AMG ('04-'06)"/>
    <s v="NXC"/>
    <n v="3960"/>
  </r>
  <r>
    <x v="32"/>
    <s v="CLK430 ('99-'01)"/>
    <s v="NXD*"/>
    <n v="3323"/>
  </r>
  <r>
    <x v="32"/>
    <s v="CLK430 ('02-'03)"/>
    <s v="NXD"/>
    <n v="3485"/>
  </r>
  <r>
    <x v="32"/>
    <s v="CLK500 ('03-'06)"/>
    <s v="NXD*"/>
    <n v="3585"/>
  </r>
  <r>
    <x v="32"/>
    <s v="CLK550 ('07)"/>
    <s v="NXC*"/>
    <n v="3965"/>
  </r>
  <r>
    <x v="32"/>
    <s v="CLK63 AMG ('07)"/>
    <s v="DYNO"/>
    <n v="3960"/>
  </r>
  <r>
    <x v="32"/>
    <s v="E55 AMG ('03-'06)"/>
    <s v="NXB*"/>
    <n v="4087"/>
  </r>
  <r>
    <x v="32"/>
    <s v="E55 AMG ('99-'02)"/>
    <s v="NXC*"/>
    <n v="3768"/>
  </r>
  <r>
    <x v="32"/>
    <s v="E63 AMG ('07)"/>
    <s v="DYNO"/>
    <n v="4035"/>
  </r>
  <r>
    <x v="32"/>
    <s v="SL55 AMG ('03-'06)"/>
    <s v="NXB*"/>
    <n v="4280"/>
  </r>
  <r>
    <x v="32"/>
    <s v="SL55 AMG ('07)"/>
    <s v="NXB*"/>
    <n v="4365"/>
  </r>
  <r>
    <x v="32"/>
    <s v="SL65 AMG ('07)"/>
    <s v="DYNO"/>
    <n v="4564"/>
  </r>
  <r>
    <x v="32"/>
    <s v="SLK 320 ('01-'04)"/>
    <s v="NXE*"/>
    <n v="3120"/>
  </r>
  <r>
    <x v="32"/>
    <s v="SLK32 AMG ('02-'04)"/>
    <s v="NXB*"/>
    <n v="3220"/>
  </r>
  <r>
    <x v="32"/>
    <s v="SLK 350 ('05-'08)"/>
    <s v="NXC"/>
    <n v="3230"/>
  </r>
  <r>
    <x v="32"/>
    <s v="SLK55 AMG ('05-'07)"/>
    <s v="NXB"/>
    <n v="3420"/>
  </r>
  <r>
    <x v="33"/>
    <s v="Capri 1.6L (75hp)"/>
    <s v="NXG"/>
    <n v="2135"/>
  </r>
  <r>
    <x v="33"/>
    <s v="Capri 2.0L ('71) (100hp)"/>
    <s v="NXF"/>
    <n v="2135"/>
  </r>
  <r>
    <x v="33"/>
    <s v="Capri 2.0L ('72-'74)"/>
    <s v="NXG*"/>
    <n v="2275"/>
  </r>
  <r>
    <x v="33"/>
    <s v="Capri 2.3L ('76-'77)"/>
    <s v="NXH**"/>
    <n v="2491"/>
  </r>
  <r>
    <x v="33"/>
    <s v="Capri 2.6L, 2.8L ('72-'74)"/>
    <s v="NXF"/>
    <n v="2275"/>
  </r>
  <r>
    <x v="33"/>
    <s v="Capri 2.8L ('76-'77)"/>
    <s v="NXH*"/>
    <n v="2800"/>
  </r>
  <r>
    <x v="33"/>
    <s v="Cougar 2.5L V6"/>
    <s v="NXF*"/>
    <n v="2892"/>
  </r>
  <r>
    <x v="33"/>
    <s v="Marauder"/>
    <s v="NXE"/>
    <n v="4195"/>
  </r>
  <r>
    <x v="34"/>
    <s v="XR4Ti"/>
    <s v="NXE"/>
    <n v="2920"/>
  </r>
  <r>
    <x v="35"/>
    <s v="Midget 1.1l, 1.3l, 1.5l"/>
    <s v="NXF"/>
    <n v="1515"/>
  </r>
  <r>
    <x v="36"/>
    <s v="3000 VR-4 ('91-'93)(AWD)"/>
    <s v="NXD"/>
    <n v="3803"/>
  </r>
  <r>
    <x v="36"/>
    <s v="3000 VR-4 ('94-'99)(AWD)"/>
    <s v="NXD**"/>
    <n v="3760"/>
  </r>
  <r>
    <x v="36"/>
    <s v="3000GT (NA-DOHC)"/>
    <s v="NXE"/>
    <n v="3219"/>
  </r>
  <r>
    <x v="36"/>
    <s v="3000GT (NA-SOHC)"/>
    <s v="NXF"/>
    <n v="3131"/>
  </r>
  <r>
    <x v="36"/>
    <s v="Eclipse 2.4L (pre-'06)"/>
    <s v="NXG**"/>
    <n v="2965"/>
  </r>
  <r>
    <x v="36"/>
    <s v="Eclipse 2.4L ('06-'08)"/>
    <s v="NXG*"/>
    <n v="3274"/>
  </r>
  <r>
    <x v="36"/>
    <s v="Eclipse GT 3.8L ('06-'08)"/>
    <s v="NXE*"/>
    <n v="3472"/>
  </r>
  <r>
    <x v="36"/>
    <s v="Eclipse GT 3.0L ('00-'05)"/>
    <s v="NXF**"/>
    <n v="3142"/>
  </r>
  <r>
    <x v="36"/>
    <s v="Eclipse Turbo ('90-'94)"/>
    <s v="NXE"/>
    <n v="2778"/>
  </r>
  <r>
    <x v="36"/>
    <s v="Eclipse Turbo ('95-'98)"/>
    <s v="NXE*"/>
    <n v="2877"/>
  </r>
  <r>
    <x v="36"/>
    <s v="Eclipse Turbo ('99)"/>
    <s v="NXE"/>
    <n v="2970"/>
  </r>
  <r>
    <x v="36"/>
    <s v="Eclipse Turbo AWD ('92-'94)"/>
    <s v="NXE*"/>
    <n v="3093"/>
  </r>
  <r>
    <x v="36"/>
    <s v="Eclipse Turbo AWD ('95-'98)"/>
    <s v="NXE*"/>
    <n v="3157"/>
  </r>
  <r>
    <x v="36"/>
    <s v="Eclipse Turbo AWD ('99)"/>
    <s v="NXE*"/>
    <n v="3270"/>
  </r>
  <r>
    <x v="36"/>
    <s v="Galant 2.4L ('94-'03)"/>
    <s v="NXG*"/>
    <n v="2835"/>
  </r>
  <r>
    <x v="36"/>
    <s v="Galant 2.4L ('04-'07)"/>
    <s v="NXG"/>
    <n v="3428"/>
  </r>
  <r>
    <x v="36"/>
    <s v="Galant 3.0L V6 (195hp)"/>
    <s v="NXF"/>
    <n v="3252"/>
  </r>
  <r>
    <x v="36"/>
    <s v="Galant 3.8L (230 hp)('02-'07)"/>
    <s v="NXF*"/>
    <n v="3616"/>
  </r>
  <r>
    <x v="36"/>
    <s v="Galant 3.8L Ralliart ('07)"/>
    <s v="NXF*"/>
    <n v="3748"/>
  </r>
  <r>
    <x v="36"/>
    <s v="Galant VR4 (AWD) ('91-'92)"/>
    <s v="NXE"/>
    <n v="3275"/>
  </r>
  <r>
    <x v="36"/>
    <s v="Lancer 2.0L ('02-'07)"/>
    <s v="NXG"/>
    <n v="2745"/>
  </r>
  <r>
    <x v="36"/>
    <s v="Lancer 2.0L DE, SE ('08)"/>
    <s v="NXG*"/>
    <n v="3000"/>
  </r>
  <r>
    <x v="36"/>
    <s v="Lancer 2.4L ('04-'07)"/>
    <s v="NXF*"/>
    <n v="2843"/>
  </r>
  <r>
    <x v="36"/>
    <s v="Lancer Evo VIII ('03-'05)(AWD)"/>
    <s v="NXC**"/>
    <n v="3263"/>
  </r>
  <r>
    <x v="36"/>
    <s v="Lancer Evo VIII MR ('05)(AWD)"/>
    <s v="NXB"/>
    <n v="3263"/>
  </r>
  <r>
    <x v="36"/>
    <s v="Lancer Evo IX ('06)(AWD)"/>
    <s v="NXB"/>
    <n v="3263"/>
  </r>
  <r>
    <x v="36"/>
    <s v="Lancer Evo MR ('06)(AWD)"/>
    <s v="NXB*"/>
    <n v="3285"/>
  </r>
  <r>
    <x v="36"/>
    <s v="Lancer Evo RS ('06)(AWD)"/>
    <s v="NXB"/>
    <n v="3219"/>
  </r>
  <r>
    <x v="36"/>
    <s v="Lancer Evo X GSR ('08-'14)(AWD)"/>
    <s v="NXB*"/>
    <n v="3500"/>
  </r>
  <r>
    <x v="36"/>
    <s v="Lancer Evo X MR ('08-'14)(AWD)"/>
    <s v="NXB**"/>
    <n v="3500"/>
  </r>
  <r>
    <x v="36"/>
    <s v="Lancer Ralliart ('09)"/>
    <s v="NXC"/>
    <n v="3450"/>
  </r>
  <r>
    <x v="36"/>
    <s v="Mirage"/>
    <s v="NXG*"/>
    <n v="2183"/>
  </r>
  <r>
    <x v="36"/>
    <s v="Mirage 1.8L"/>
    <s v="NXF"/>
    <n v="2293"/>
  </r>
  <r>
    <x v="36"/>
    <s v="Starion (turbo)"/>
    <s v="NXF**"/>
    <n v="2900"/>
  </r>
  <r>
    <x v="36"/>
    <s v="Starion ESI-R (turbo)"/>
    <s v="NXF**"/>
    <n v="3050"/>
  </r>
  <r>
    <x v="37"/>
    <s v="200SX 1.6L"/>
    <s v="NXF"/>
    <n v="2325"/>
  </r>
  <r>
    <x v="37"/>
    <s v="200SX 2.0L ('80-'81)"/>
    <s v="NXG*"/>
    <n v="2500"/>
  </r>
  <r>
    <x v="37"/>
    <s v="200SX 2.0L Turbo"/>
    <s v="NXE"/>
    <n v="2800"/>
  </r>
  <r>
    <x v="37"/>
    <s v="200SX SE-R (2.0L)"/>
    <s v="NXF"/>
    <n v="2565"/>
  </r>
  <r>
    <x v="37"/>
    <s v="240SX"/>
    <s v="NXF**"/>
    <n v="2700"/>
  </r>
  <r>
    <x v="37"/>
    <s v="240SX HICAS"/>
    <s v="NXE"/>
    <n v="2700"/>
  </r>
  <r>
    <x v="37"/>
    <s v="240SX SOHC ('89-'90) (140hp)"/>
    <s v="NXF*"/>
    <n v="2684"/>
  </r>
  <r>
    <x v="37"/>
    <s v="240Z"/>
    <s v="NXE"/>
    <n v="2425"/>
  </r>
  <r>
    <x v="37"/>
    <s v="260Z"/>
    <s v="NXF**"/>
    <n v="2660"/>
  </r>
  <r>
    <x v="37"/>
    <s v="280Z"/>
    <s v="NXF**"/>
    <n v="2800"/>
  </r>
  <r>
    <x v="37"/>
    <s v="280ZX"/>
    <s v="NXF**"/>
    <n v="2800"/>
  </r>
  <r>
    <x v="37"/>
    <s v="280ZX Turbo"/>
    <s v="NXE"/>
    <n v="2800"/>
  </r>
  <r>
    <x v="37"/>
    <s v="300ZX all (Z31--'84-'88) NA"/>
    <s v="NXE"/>
    <n v="2668"/>
  </r>
  <r>
    <x v="37"/>
    <s v="300ZX Turbo (Z31--'84-'89)"/>
    <s v="NXE"/>
    <n v="3260"/>
  </r>
  <r>
    <x v="37"/>
    <s v="300ZX NA (Z32) 2+2"/>
    <s v="NXE"/>
    <n v="3414"/>
  </r>
  <r>
    <x v="37"/>
    <s v="300ZX NA (Z32--'89-'96)"/>
    <s v="NXE*"/>
    <n v="3174"/>
  </r>
  <r>
    <x v="37"/>
    <s v="300ZX TT"/>
    <s v="NXD**"/>
    <n v="3480"/>
  </r>
  <r>
    <x v="37"/>
    <s v="350Z (287hp)('03-'05)(enth. ok)"/>
    <s v="NXC"/>
    <n v="3188"/>
  </r>
  <r>
    <x v="37"/>
    <s v="350Z (300hp)('06)(enth. ok)"/>
    <s v="NXC"/>
    <n v="3339"/>
  </r>
  <r>
    <x v="37"/>
    <s v="350Z (306hp)('07-'08)(enth. ok)"/>
    <s v="NXC*"/>
    <n v="3320"/>
  </r>
  <r>
    <x v="37"/>
    <s v="350Z Nismo ('07-'08)"/>
    <s v="NXB"/>
    <n v="3350"/>
  </r>
  <r>
    <x v="37"/>
    <s v="350Z Roadster ('06)"/>
    <s v="NXD*"/>
    <n v="3602"/>
  </r>
  <r>
    <x v="37"/>
    <s v="350Z Track ('05-'06),35ann, GT"/>
    <s v="NXC*"/>
    <n v="3370"/>
  </r>
  <r>
    <x v="37"/>
    <s v="350Z Track Model ('03-'04)"/>
    <s v="NXC*"/>
    <n v="3225"/>
  </r>
  <r>
    <x v="37"/>
    <s v="370Z ('09)(6 sp. manual)"/>
    <s v="NXB*"/>
    <n v="3300"/>
  </r>
  <r>
    <x v="37"/>
    <s v="370Z Sport Model ('09)"/>
    <s v="NXB**"/>
    <n v="3300"/>
  </r>
  <r>
    <x v="37"/>
    <s v="370Z Nismo ('09)"/>
    <s v="NXA*"/>
    <n v="3300"/>
  </r>
  <r>
    <x v="37"/>
    <s v="Altima 2.4L"/>
    <s v="NXF"/>
    <n v="2853"/>
  </r>
  <r>
    <x v="37"/>
    <s v="Altima 2.5L ('02-'09)"/>
    <s v="NXF*"/>
    <n v="2992"/>
  </r>
  <r>
    <x v="37"/>
    <s v="Altima 3.5L ('02-'06)"/>
    <s v="NXE*"/>
    <n v="3225"/>
  </r>
  <r>
    <x v="37"/>
    <s v="Altima 3.5L ('07-'08)"/>
    <s v="NXE**"/>
    <n v="3268"/>
  </r>
  <r>
    <x v="37"/>
    <s v="Altima 3.5L SE-R ('05-'06)"/>
    <s v="NXD"/>
    <n v="3279"/>
  </r>
  <r>
    <x v="37"/>
    <s v="GT-R ('09+)"/>
    <s v="NXU"/>
    <n v="3800"/>
  </r>
  <r>
    <x v="37"/>
    <s v="Juke 1.6L (turbo) ('11-'15)"/>
    <s v="NXF**"/>
    <n v="3000"/>
  </r>
  <r>
    <x v="37"/>
    <s v="Juke 1.6L (turbo)(AWD) ('11-'15)"/>
    <s v="NXF**"/>
    <n v="3160"/>
  </r>
  <r>
    <x v="37"/>
    <s v="Maxima 3.5L ('02-'03)"/>
    <s v="NXE*"/>
    <n v="3239"/>
  </r>
  <r>
    <x v="37"/>
    <s v="Maxima 3.5L ('04-'06)"/>
    <s v="NXE*"/>
    <n v="3471"/>
  </r>
  <r>
    <x v="37"/>
    <s v="Maxima 3.5L ('07-'08)"/>
    <s v="NXE"/>
    <n v="3591"/>
  </r>
  <r>
    <x v="37"/>
    <s v="Maxima SE 3.0L ('00-'01)"/>
    <s v="NXE"/>
    <n v="3150"/>
  </r>
  <r>
    <x v="37"/>
    <s v="NX2000"/>
    <s v="NXF"/>
    <n v="2520"/>
  </r>
  <r>
    <x v="37"/>
    <s v="Pickup ('90-'97)(2WD)"/>
    <s v="NXG**"/>
    <n v="2800"/>
  </r>
  <r>
    <x v="37"/>
    <s v="Pulsar NX 1.8L"/>
    <s v="NXF"/>
    <n v="2566"/>
  </r>
  <r>
    <x v="37"/>
    <s v="Sentra 1.6L ('87-'88)(8v)(69hp)"/>
    <s v="NXG"/>
    <n v="2250"/>
  </r>
  <r>
    <x v="37"/>
    <s v="Sentra 1.6L (16v)"/>
    <s v="NXF"/>
    <n v="2299"/>
  </r>
  <r>
    <x v="37"/>
    <s v="Sentra 1.8L ('00-'06)"/>
    <s v="NXG*"/>
    <n v="2590"/>
  </r>
  <r>
    <x v="37"/>
    <s v="Sentra 2.0L ('07-'08)"/>
    <s v="NXG**"/>
    <n v="2853"/>
  </r>
  <r>
    <x v="37"/>
    <s v="Sentra SE ('98-'01)"/>
    <s v="NXF"/>
    <n v="2617"/>
  </r>
  <r>
    <x v="37"/>
    <s v="Sentra SE-R 2.0L ('91-'94)"/>
    <s v="NXF"/>
    <n v="2520"/>
  </r>
  <r>
    <x v="37"/>
    <s v="Sentra SE-R 2.5L ('02-'06)"/>
    <s v="NXF*"/>
    <n v="2800"/>
  </r>
  <r>
    <x v="37"/>
    <s v="Sentra SE-R 2.5L ('07-'08)"/>
    <s v="NXF"/>
    <n v="3102"/>
  </r>
  <r>
    <x v="37"/>
    <s v="Sentra Spec V ('02-'06)"/>
    <s v="NXF**"/>
    <n v="2710"/>
  </r>
  <r>
    <x v="37"/>
    <s v="Sentra Spec V ('07-'08)"/>
    <s v="NXF**"/>
    <n v="3078"/>
  </r>
  <r>
    <x v="37"/>
    <s v="Versa 1.6L ('09-'15)"/>
    <s v="NXG**"/>
    <n v="2360"/>
  </r>
  <r>
    <x v="37"/>
    <s v="Versa 1.8L ('07-'12)"/>
    <s v="NXG**"/>
    <n v="2700"/>
  </r>
  <r>
    <x v="37"/>
    <s v="Versa Note 1.6L ('14-'15)"/>
    <s v="NXG**"/>
    <n v="2360"/>
  </r>
  <r>
    <x v="38"/>
    <s v="M12 GTO-3R (352 hp 3.0L V6)"/>
    <s v="DYNO"/>
    <n v="2380"/>
  </r>
  <r>
    <x v="38"/>
    <s v="M400 (425 hp 3.0L V6)"/>
    <s v="DYNO"/>
    <n v="2337"/>
  </r>
  <r>
    <x v="39"/>
    <s v="Cutlass Calais 2.3L Int. (150hp)"/>
    <s v="NXF"/>
    <n v="2700"/>
  </r>
  <r>
    <x v="39"/>
    <s v="Cutlass Calais 2.3L Int. (180hp)"/>
    <s v="NXF**"/>
    <n v="2730"/>
  </r>
  <r>
    <x v="39"/>
    <s v="Cutlass Calais 2.3L Quad442"/>
    <s v="NXF**"/>
    <n v="2730"/>
  </r>
  <r>
    <x v="39"/>
    <s v="Cutlass Calais Quad442 W41"/>
    <s v="NXE*"/>
    <n v="2625"/>
  </r>
  <r>
    <x v="40"/>
    <s v="GT 1100"/>
    <s v="NXG"/>
    <n v="1918"/>
  </r>
  <r>
    <x v="40"/>
    <s v="GT1900"/>
    <s v="NXG*"/>
    <n v="2138"/>
  </r>
  <r>
    <x v="40"/>
    <s v="Manta"/>
    <s v="NXG"/>
    <n v="2230"/>
  </r>
  <r>
    <x v="41"/>
    <s v="505 Turbo 2.2L ('86-'88)(150hp)"/>
    <s v="NXF*"/>
    <n v="2850"/>
  </r>
  <r>
    <x v="41"/>
    <s v="505 Turbo 2.2L ('88-'89)(180hp)"/>
    <s v="NXF**"/>
    <n v="2950"/>
  </r>
  <r>
    <x v="42"/>
    <s v="Laser Turbo ('90-'94)"/>
    <s v="NXE"/>
    <n v="2756"/>
  </r>
  <r>
    <x v="42"/>
    <s v="Laser Turbo AWD ('92-'94)"/>
    <s v="NXE*"/>
    <n v="3073"/>
  </r>
  <r>
    <x v="42"/>
    <s v="Prowler"/>
    <s v="NXD*"/>
    <n v="2857"/>
  </r>
  <r>
    <x v="43"/>
    <s v="Fiero (4-cyl)"/>
    <s v="NXG"/>
    <n v="2590"/>
  </r>
  <r>
    <x v="43"/>
    <s v="Fiero (V6)"/>
    <s v="NXF*"/>
    <n v="2778"/>
  </r>
  <r>
    <x v="43"/>
    <s v="Firebird 3.4L (V6)"/>
    <s v="NXG*"/>
    <n v="3306"/>
  </r>
  <r>
    <x v="43"/>
    <s v="Firebird 3.8L"/>
    <s v="NXF*"/>
    <n v="3306"/>
  </r>
  <r>
    <x v="43"/>
    <s v="Firebird Firehawk"/>
    <s v="NXC**"/>
    <n v="3481"/>
  </r>
  <r>
    <x v="43"/>
    <s v="Firebird WS6"/>
    <s v="NXC*"/>
    <n v="3450"/>
  </r>
  <r>
    <x v="43"/>
    <s v="Formula ('98-'02)"/>
    <s v="NXC"/>
    <n v="3452"/>
  </r>
  <r>
    <x v="43"/>
    <s v="Formula (pre-'98)"/>
    <s v="NXD"/>
    <n v="3408"/>
  </r>
  <r>
    <x v="43"/>
    <s v="Formula '87 (5.0L, 215hp)"/>
    <s v="NXF**"/>
    <n v="3383"/>
  </r>
  <r>
    <x v="43"/>
    <s v="Grand AM 2.3L (170,180hp)"/>
    <s v="NXF**"/>
    <n v="2852"/>
  </r>
  <r>
    <x v="43"/>
    <s v="Grand Am 3.4L (V6)"/>
    <s v="NXG**"/>
    <n v="3091"/>
  </r>
  <r>
    <x v="43"/>
    <s v="Grand Prix GT 3.8L ('98-'04)"/>
    <s v="NXF"/>
    <n v="3484"/>
  </r>
  <r>
    <x v="43"/>
    <s v="Grand Prix GT 3.8L ('05-'06)"/>
    <s v="NXE"/>
    <n v="3484"/>
  </r>
  <r>
    <x v="43"/>
    <s v="Grand Prix GTP ('99-'03)"/>
    <s v="NXF*"/>
    <n v="3464"/>
  </r>
  <r>
    <x v="43"/>
    <s v="Grand Prix GTP ('04-'06)"/>
    <s v="NXE"/>
    <n v="3583"/>
  </r>
  <r>
    <x v="43"/>
    <s v="Grand Prix GXP ('05-'08)"/>
    <s v="NXE**"/>
    <n v="3600"/>
  </r>
  <r>
    <x v="43"/>
    <s v="Grand Prix SE 3.1L"/>
    <s v="NXG*"/>
    <n v="3384"/>
  </r>
  <r>
    <x v="43"/>
    <s v="GTO ('04)"/>
    <s v="NXD*"/>
    <n v="3725"/>
  </r>
  <r>
    <x v="43"/>
    <s v="GTO ('05-'06)"/>
    <s v="NXC*"/>
    <n v="3725"/>
  </r>
  <r>
    <x v="43"/>
    <s v="Solstice ('06-'08)"/>
    <s v="NXE"/>
    <n v="2860"/>
  </r>
  <r>
    <x v="43"/>
    <s v="Solstice GXP (turbo)('07-'08)"/>
    <s v="NXC"/>
    <n v="2988"/>
  </r>
  <r>
    <x v="43"/>
    <s v="Trans Am ('98-'02)"/>
    <s v="NXC"/>
    <n v="3450"/>
  </r>
  <r>
    <x v="43"/>
    <s v="Trans Am (pre-'98)"/>
    <s v="NXD"/>
    <n v="3410"/>
  </r>
  <r>
    <x v="43"/>
    <s v="Trans Am Turbo V6"/>
    <s v="NXC"/>
    <n v="3346"/>
  </r>
  <r>
    <x v="43"/>
    <s v="Vibe 1.8L ('03-'07)"/>
    <s v="NXG*"/>
    <n v="2700"/>
  </r>
  <r>
    <x v="43"/>
    <s v="Vibe GT ('04-'06)"/>
    <s v="NXF"/>
    <n v="2780"/>
  </r>
  <r>
    <x v="43"/>
    <s v="Vibe GT ('03)"/>
    <s v="NXF*"/>
    <n v="2780"/>
  </r>
  <r>
    <x v="44"/>
    <s v="911 ('63-'69)"/>
    <s v="NXE*"/>
    <n v="2248"/>
  </r>
  <r>
    <x v="44"/>
    <s v="911 ('70-'73)"/>
    <s v="NXE*"/>
    <n v="2375"/>
  </r>
  <r>
    <x v="44"/>
    <s v="911 ('73-'77)"/>
    <s v="NXE*"/>
    <n v="2469"/>
  </r>
  <r>
    <x v="44"/>
    <s v="911 ('78-'83)"/>
    <s v="NXE**"/>
    <n v="2552"/>
  </r>
  <r>
    <x v="44"/>
    <s v="911 ('84-'89)"/>
    <s v="NXD*"/>
    <n v="2756"/>
  </r>
  <r>
    <x v="44"/>
    <s v="911 Carrera ('73-'77)"/>
    <s v="NXD*"/>
    <n v="2469"/>
  </r>
  <r>
    <x v="44"/>
    <s v="911 Turbo 3.0L ('74-'77)"/>
    <s v="NXC**"/>
    <n v="2508"/>
  </r>
  <r>
    <x v="44"/>
    <s v="911 Turbo 3.3L ('77-'89)"/>
    <s v="NXC**"/>
    <n v="2937"/>
  </r>
  <r>
    <x v="44"/>
    <s v="911S ('67-'69)"/>
    <s v="NXD"/>
    <n v="2248"/>
  </r>
  <r>
    <x v="44"/>
    <s v="911S ('70-'73)"/>
    <s v="NXD*"/>
    <n v="2374"/>
  </r>
  <r>
    <x v="44"/>
    <n v="912"/>
    <s v="NXF**"/>
    <n v="2095"/>
  </r>
  <r>
    <x v="44"/>
    <s v="914-4"/>
    <s v="NXF**"/>
    <n v="2138"/>
  </r>
  <r>
    <x v="44"/>
    <s v="914-6"/>
    <s v="NXE"/>
    <n v="2070"/>
  </r>
  <r>
    <x v="44"/>
    <s v="924 ('77-'79)"/>
    <s v="NXG**"/>
    <n v="2635"/>
  </r>
  <r>
    <x v="44"/>
    <s v="924S ('87)"/>
    <s v="NXF**"/>
    <n v="2734"/>
  </r>
  <r>
    <x v="44"/>
    <s v="924S ('88)"/>
    <s v="NXE"/>
    <n v="2734"/>
  </r>
  <r>
    <x v="44"/>
    <s v="924 Turbo"/>
    <s v="NXE*"/>
    <n v="2601"/>
  </r>
  <r>
    <x v="44"/>
    <s v="928 ('78-'82)(4.5L)"/>
    <s v="NXD"/>
    <n v="3200"/>
  </r>
  <r>
    <x v="44"/>
    <s v="944 ('83-'87)"/>
    <s v="NXF**"/>
    <n v="2779"/>
  </r>
  <r>
    <x v="44"/>
    <s v="944 2.5L ('88)"/>
    <s v="NXF**"/>
    <n v="2844"/>
  </r>
  <r>
    <x v="44"/>
    <s v="944 2.7L ('89)(162 hp)"/>
    <s v="NXF**"/>
    <n v="2866"/>
  </r>
  <r>
    <x v="44"/>
    <s v="944 S"/>
    <s v="NXE*"/>
    <n v="2975"/>
  </r>
  <r>
    <x v="44"/>
    <s v="944 S2"/>
    <s v="NXD*"/>
    <n v="2892"/>
  </r>
  <r>
    <x v="44"/>
    <s v="944 Turbo ('86-'88)"/>
    <s v="NXD*"/>
    <n v="2899"/>
  </r>
  <r>
    <x v="44"/>
    <s v="944 Turbo S ('88-'89)"/>
    <s v="NXC"/>
    <n v="2998"/>
  </r>
  <r>
    <x v="44"/>
    <n v="959"/>
    <s v="DYNO"/>
    <n v="2970"/>
  </r>
  <r>
    <x v="44"/>
    <s v="964 Carrera 2"/>
    <s v="NXD**"/>
    <n v="2970"/>
  </r>
  <r>
    <x v="44"/>
    <s v="964 Carrera 4 (AWD)"/>
    <s v="NXD**"/>
    <n v="3190"/>
  </r>
  <r>
    <x v="44"/>
    <s v="964 RS"/>
    <s v="NXC**"/>
    <n v="2706"/>
  </r>
  <r>
    <x v="44"/>
    <s v="964 RS America"/>
    <s v="NXC*"/>
    <n v="2820"/>
  </r>
  <r>
    <x v="44"/>
    <s v="965 3.3L (Turbo II--'90-'92)"/>
    <s v="NXC**"/>
    <n v="3234"/>
  </r>
  <r>
    <x v="44"/>
    <s v="965 3.6L (Turbo II--'93-'94)"/>
    <s v="NXB"/>
    <n v="3234"/>
  </r>
  <r>
    <x v="44"/>
    <n v="968"/>
    <s v="NXD*"/>
    <n v="2910"/>
  </r>
  <r>
    <x v="44"/>
    <s v="968 Turbo S"/>
    <s v="NXB"/>
    <n v="2866"/>
  </r>
  <r>
    <x v="44"/>
    <s v="993 C2 ('94-'95)"/>
    <s v="NXC*"/>
    <n v="3064"/>
  </r>
  <r>
    <x v="44"/>
    <s v="993 C2 ('96-'99)"/>
    <s v="NXC**"/>
    <n v="3064"/>
  </r>
  <r>
    <x v="44"/>
    <s v="993 C2S"/>
    <s v="NXC**"/>
    <n v="3064"/>
  </r>
  <r>
    <x v="44"/>
    <s v="993 C4 (AWD)"/>
    <s v="NXC**"/>
    <n v="3175"/>
  </r>
  <r>
    <x v="44"/>
    <s v="993 C4S (AWD)"/>
    <s v="NXB"/>
    <n v="3197"/>
  </r>
  <r>
    <x v="44"/>
    <s v="993 Cup"/>
    <s v="DYNO"/>
    <n v="2464"/>
  </r>
  <r>
    <x v="44"/>
    <s v="993 RS 3.8L"/>
    <s v="NXB*"/>
    <n v="2800"/>
  </r>
  <r>
    <x v="44"/>
    <s v="993 Turbo (AWD)"/>
    <s v="DYNO"/>
    <n v="3300"/>
  </r>
  <r>
    <x v="44"/>
    <s v="993 Turbo S (AWD)"/>
    <s v="DYNO"/>
    <n v="3203"/>
  </r>
  <r>
    <x v="44"/>
    <s v="996 C2 (3.4L) ('99-'01)"/>
    <s v="NXB"/>
    <n v="2910"/>
  </r>
  <r>
    <x v="44"/>
    <s v="996 C2 (3.6L)('02-'04)"/>
    <s v="NXB*"/>
    <n v="2959"/>
  </r>
  <r>
    <x v="44"/>
    <s v="996 C4 (3.4L)"/>
    <s v="NXB"/>
    <n v="3034"/>
  </r>
  <r>
    <x v="44"/>
    <s v="996 C4 (3.6L)"/>
    <s v="NXB"/>
    <n v="3267"/>
  </r>
  <r>
    <x v="44"/>
    <s v="996 C4S (3.6L)"/>
    <s v="NXA"/>
    <n v="3240"/>
  </r>
  <r>
    <x v="44"/>
    <s v="996 GT2"/>
    <s v="DYNO"/>
    <n v="3130"/>
  </r>
  <r>
    <x v="44"/>
    <s v="996 GT3"/>
    <s v="DYNO"/>
    <n v="2976"/>
  </r>
  <r>
    <x v="44"/>
    <s v="996 Cup"/>
    <s v="DYNO"/>
    <n v="2550"/>
  </r>
  <r>
    <x v="44"/>
    <s v="996 Turbo"/>
    <s v="DYNO"/>
    <n v="3388"/>
  </r>
  <r>
    <x v="44"/>
    <s v="996 Turbo S"/>
    <s v="DYNO"/>
    <n v="3505"/>
  </r>
  <r>
    <x v="44"/>
    <s v="997 C4 ('06-'07)"/>
    <s v="NXA"/>
    <n v="3197"/>
  </r>
  <r>
    <x v="44"/>
    <s v="997 C4S ('06'-07)"/>
    <s v="NXA*"/>
    <n v="3252"/>
  </r>
  <r>
    <x v="44"/>
    <s v="997 Carrera ('05-'07)"/>
    <s v="NXB*"/>
    <n v="3075"/>
  </r>
  <r>
    <x v="44"/>
    <s v="997 Club Coupe"/>
    <s v="DYNO"/>
    <n v="3053"/>
  </r>
  <r>
    <x v="44"/>
    <s v="997 CS  ('05-'07)"/>
    <s v="DYNO"/>
    <n v="3131"/>
  </r>
  <r>
    <x v="44"/>
    <s v="997 GT3 ('07)"/>
    <s v="DYNO"/>
    <n v="3076"/>
  </r>
  <r>
    <x v="44"/>
    <s v="997 GT3 Cup"/>
    <s v="DYNO"/>
    <n v="2536"/>
  </r>
  <r>
    <x v="44"/>
    <s v="997 Turbo AWD ('07)"/>
    <s v="DYNO"/>
    <n v="3495"/>
  </r>
  <r>
    <x v="44"/>
    <s v="Boxster ('97-'99)"/>
    <s v="NXE*"/>
    <n v="2822"/>
  </r>
  <r>
    <x v="44"/>
    <s v="Boxster ('00-'02)"/>
    <s v="NXE**"/>
    <n v="2900"/>
  </r>
  <r>
    <x v="44"/>
    <s v="Boxster ('02-'04)"/>
    <s v="NXD"/>
    <n v="2920"/>
  </r>
  <r>
    <x v="44"/>
    <s v="Boxster ('05-'06)"/>
    <s v="NXD*"/>
    <n v="2855"/>
  </r>
  <r>
    <x v="44"/>
    <s v="Boxster ('07-'08)"/>
    <s v="NXD**"/>
    <n v="2855"/>
  </r>
  <r>
    <x v="44"/>
    <s v="Boxster ('09-'10)"/>
    <s v="NXC"/>
    <n v="2880"/>
  </r>
  <r>
    <x v="44"/>
    <s v="Boxster S ('05-'06)"/>
    <s v="NXC*"/>
    <n v="2965"/>
  </r>
  <r>
    <x v="44"/>
    <s v="Boxster S ('00-'02)"/>
    <s v="NXD**"/>
    <n v="2950"/>
  </r>
  <r>
    <x v="44"/>
    <s v="Boxster S ('03-'04)"/>
    <s v="NXC"/>
    <n v="2911"/>
  </r>
  <r>
    <x v="44"/>
    <s v="Boxster S ('07-'08)"/>
    <s v="NXC**"/>
    <n v="2965"/>
  </r>
  <r>
    <x v="44"/>
    <s v="Boxster S ('09-10)"/>
    <s v="NXB"/>
    <n v="2985"/>
  </r>
  <r>
    <x v="44"/>
    <s v="Boxster Spyder ('11)"/>
    <s v="NXB**"/>
    <n v="2880"/>
  </r>
  <r>
    <x v="44"/>
    <s v="Carrera GT"/>
    <s v="DYNO"/>
    <n v="3043"/>
  </r>
  <r>
    <x v="44"/>
    <s v="Cayenne S ('03-'06)(AWD)"/>
    <s v="NXF*"/>
    <n v="4950"/>
  </r>
  <r>
    <x v="44"/>
    <s v="Cayenne Turbo ('08)(AWD)"/>
    <s v="NXC"/>
    <n v="5191"/>
  </r>
  <r>
    <x v="44"/>
    <s v="Cayman 2.7L ('07-'08)"/>
    <s v="NXC"/>
    <n v="2900"/>
  </r>
  <r>
    <x v="44"/>
    <s v="Cayman 2.9L ('09-'12)"/>
    <s v="NXC**"/>
    <n v="2920"/>
  </r>
  <r>
    <x v="44"/>
    <s v="Cayman S 3.4L ('06-'08)"/>
    <s v="NXB"/>
    <n v="3075"/>
  </r>
  <r>
    <x v="44"/>
    <s v="Cayman S 3.4L ('09-'12)"/>
    <s v="NXB**"/>
    <n v="3150"/>
  </r>
  <r>
    <x v="44"/>
    <s v="Cayman S 3.4L ('14)"/>
    <s v="DYNO"/>
    <n v="2910"/>
  </r>
  <r>
    <x v="44"/>
    <s v="Cayman R 3.4L ('11-'12)"/>
    <s v="NXA*"/>
    <n v="2900"/>
  </r>
  <r>
    <x v="45"/>
    <s v="Alliance 1.4L (60hp)"/>
    <s v="NXG"/>
    <n v="2030"/>
  </r>
  <r>
    <x v="45"/>
    <s v="Alliance 1.7L (85hp)"/>
    <s v="NXG*"/>
    <n v="2030"/>
  </r>
  <r>
    <x v="45"/>
    <s v="Alliance 2.0L GTA (95hp)"/>
    <s v="NXG**"/>
    <n v="2161"/>
  </r>
  <r>
    <x v="46"/>
    <s v="Q1"/>
    <s v="DYNO"/>
    <m/>
  </r>
  <r>
    <x v="47"/>
    <s v="900 Turbo SPG ('85-'89)"/>
    <s v="NXF**"/>
    <n v="2875"/>
  </r>
  <r>
    <x v="47"/>
    <s v="900 Turbo SPG ('90-'91)"/>
    <s v="NXF**"/>
    <n v="2900"/>
  </r>
  <r>
    <x v="47"/>
    <s v="9000 Aero 2.3L Turbo ('93-'97)"/>
    <s v="NXE"/>
    <n v="3265"/>
  </r>
  <r>
    <x v="47"/>
    <s v="9-2X Aero ('05)(AWD)"/>
    <s v="NXD"/>
    <n v="3179"/>
  </r>
  <r>
    <x v="47"/>
    <s v="9-2X Aero ('06)(AWD)"/>
    <s v="NXD*"/>
    <n v="3208"/>
  </r>
  <r>
    <x v="47"/>
    <s v="9-2X Linear ('05-'06)(AWD)"/>
    <s v="NXE"/>
    <n v="3030"/>
  </r>
  <r>
    <x v="47"/>
    <s v="9-3 2.0T ('99-'01)(turbo)"/>
    <s v="NXF**"/>
    <n v="2990"/>
  </r>
  <r>
    <x v="47"/>
    <s v="9-3 Aero 2.0T &amp; 2.0T ('04-'07)"/>
    <s v="NXF**"/>
    <n v="3175"/>
  </r>
  <r>
    <x v="47"/>
    <s v="9-3 Aero 2.8L ('06-'07)"/>
    <s v="NXE**"/>
    <n v="3285"/>
  </r>
  <r>
    <x v="47"/>
    <s v="9-3 Viggen ('99-'02)"/>
    <s v="NXE*"/>
    <n v="3170"/>
  </r>
  <r>
    <x v="47"/>
    <s v="9-5 2.3T"/>
    <s v="NXE*"/>
    <n v="3470"/>
  </r>
  <r>
    <x v="47"/>
    <s v="9-5 Aero 2.3T &amp; 2.3T ('02-'06)"/>
    <s v="NXE"/>
    <n v="3470"/>
  </r>
  <r>
    <x v="47"/>
    <s v="99 EMS ('72-'76)(2.0L)"/>
    <s v="NXG*"/>
    <n v="2560"/>
  </r>
  <r>
    <x v="48"/>
    <s v="Ion ('03-'04)"/>
    <s v="NXF"/>
    <n v="2653"/>
  </r>
  <r>
    <x v="48"/>
    <s v="Ion ('05-'07)"/>
    <s v="NXG**"/>
    <n v="2766"/>
  </r>
  <r>
    <x v="48"/>
    <s v="Ion Redline ('04-'07)"/>
    <s v="NXE*"/>
    <n v="2945"/>
  </r>
  <r>
    <x v="48"/>
    <s v="Sky ('07-'08)"/>
    <s v="NXF**"/>
    <n v="2933"/>
  </r>
  <r>
    <x v="48"/>
    <s v="Sky Redline ('07-'08)"/>
    <s v="NXC"/>
    <n v="2990"/>
  </r>
  <r>
    <x v="48"/>
    <s v="S-Series (DOHC) ('91-'02)"/>
    <s v="NXF"/>
    <n v="2437"/>
  </r>
  <r>
    <x v="48"/>
    <s v="S-Series (SOHC) ('91-'02)"/>
    <s v="NXG*"/>
    <n v="2345"/>
  </r>
  <r>
    <x v="49"/>
    <s v="tC ('05-'10)"/>
    <s v="NXF"/>
    <n v="2905"/>
  </r>
  <r>
    <x v="49"/>
    <s v="tC ('11)"/>
    <s v="NXF**"/>
    <n v="3030"/>
  </r>
  <r>
    <x v="49"/>
    <s v="xA ('04-'06)"/>
    <s v="NXG*"/>
    <n v="2340"/>
  </r>
  <r>
    <x v="49"/>
    <s v="xB ('04-'06)"/>
    <s v="NXG"/>
    <n v="2415"/>
  </r>
  <r>
    <x v="49"/>
    <s v="FR-S Coupe ('13-'16)"/>
    <s v="NXD"/>
    <n v="2940"/>
  </r>
  <r>
    <x v="50"/>
    <s v="BRZ Coupe ('13-'16)"/>
    <s v="NXD"/>
    <n v="2940"/>
  </r>
  <r>
    <x v="50"/>
    <s v="Forester XT ('04-'05) (AWD)"/>
    <s v="NXF**"/>
    <n v="3225"/>
  </r>
  <r>
    <x v="50"/>
    <s v="Forester XT ('06-'07) (AWD)"/>
    <s v="NXE"/>
    <n v="3270"/>
  </r>
  <r>
    <x v="50"/>
    <s v="Impreza 1.8L (AWD)"/>
    <s v="NXG**"/>
    <n v="2605"/>
  </r>
  <r>
    <x v="50"/>
    <s v="Impreza 1.8L (FWD)"/>
    <s v="NXG**"/>
    <n v="2325"/>
  </r>
  <r>
    <x v="50"/>
    <s v="Impreza 2.2L (AWD)"/>
    <s v="NXF**"/>
    <n v="2730"/>
  </r>
  <r>
    <x v="50"/>
    <s v="Impreza 2.5L ('98-'01)(AWD)"/>
    <s v="NXE"/>
    <n v="2840"/>
  </r>
  <r>
    <x v="50"/>
    <s v="Impreza 2.5L ('02-'05)(AWD)"/>
    <s v="NXF**"/>
    <n v="2972"/>
  </r>
  <r>
    <x v="50"/>
    <s v="Impreza 2.5L ('06-'08)(AWD)"/>
    <s v="NXE"/>
    <n v="3016"/>
  </r>
  <r>
    <x v="50"/>
    <s v="Legacy 2.2L ('90-'94)(AWD)"/>
    <s v="NXF"/>
    <n v="2830"/>
  </r>
  <r>
    <x v="50"/>
    <s v="Legacy 2.2L ('95-'99)(AWD)"/>
    <s v="NXF*"/>
    <n v="2885"/>
  </r>
  <r>
    <x v="50"/>
    <s v="Legacy 2.2L T AWD ('91-'94)"/>
    <s v="NXF*"/>
    <n v="3100"/>
  </r>
  <r>
    <x v="50"/>
    <s v="Legacy 2.5L ('00-'08)(AWD)"/>
    <s v="NXF**"/>
    <n v="3200"/>
  </r>
  <r>
    <x v="50"/>
    <s v="Legacy GT ('05-'08)(AWD)(Turbo)"/>
    <s v="NXD*"/>
    <n v="3300"/>
  </r>
  <r>
    <x v="50"/>
    <s v="Legacy 3.0 AWD ('08)"/>
    <s v="NXE"/>
    <n v="3545"/>
  </r>
  <r>
    <x v="50"/>
    <s v="Outback 3.0 ('01-'04)(AWD)"/>
    <s v="NXF*"/>
    <n v="3630"/>
  </r>
  <r>
    <x v="50"/>
    <s v="Outback 3.0 ('05-'07)(AWD)"/>
    <s v="NXE"/>
    <n v="3610"/>
  </r>
  <r>
    <x v="50"/>
    <s v="Outback XT ('05-'06)(AWD)"/>
    <s v="NXE*"/>
    <n v="3415"/>
  </r>
  <r>
    <x v="50"/>
    <s v="Outback XT ('07)(AWD)"/>
    <s v="NXE"/>
    <n v="3535"/>
  </r>
  <r>
    <x v="50"/>
    <s v="SVX (AWD)"/>
    <s v="NXE"/>
    <n v="3375"/>
  </r>
  <r>
    <x v="50"/>
    <s v="WRX 2.0L ('02-'05) (AWD)"/>
    <s v="NXD"/>
    <n v="3085"/>
  </r>
  <r>
    <x v="50"/>
    <s v="WRX 2.0L ('15)(AWD)"/>
    <s v="NXB"/>
    <n v="3270"/>
  </r>
  <r>
    <x v="50"/>
    <s v="WRX 2.5L ('06-'08)(AWD)"/>
    <s v="NXD*"/>
    <n v="3140"/>
  </r>
  <r>
    <x v="50"/>
    <s v="WRX 2.5L ('09-'14)(AWD)"/>
    <s v="NXC**"/>
    <n v="3175"/>
  </r>
  <r>
    <x v="50"/>
    <s v="WRX STi ('04-'07)(AWD)"/>
    <s v="NXB"/>
    <n v="3260"/>
  </r>
  <r>
    <x v="50"/>
    <s v="WRX STI ('08-'14)(AWD)"/>
    <s v="NXB**"/>
    <n v="3395"/>
  </r>
  <r>
    <x v="50"/>
    <s v="XT"/>
    <s v="NXG*"/>
    <n v="2455"/>
  </r>
  <r>
    <x v="50"/>
    <s v="XT6 (AWD)"/>
    <s v="NXF*"/>
    <n v="2885"/>
  </r>
  <r>
    <x v="50"/>
    <s v="XV Crosstrek ('13-'15)(AWD)"/>
    <s v="NXF"/>
    <n v="3100"/>
  </r>
  <r>
    <x v="51"/>
    <s v="Tiger"/>
    <s v="NXE*"/>
    <n v="2575"/>
  </r>
  <r>
    <x v="52"/>
    <s v="Swift ('94-'01)"/>
    <s v="NXG*"/>
    <n v="1930"/>
  </r>
  <r>
    <x v="52"/>
    <s v="Swift 1.3L GT ('89-'94)"/>
    <s v="NXF*"/>
    <n v="1900"/>
  </r>
  <r>
    <x v="52"/>
    <s v="SX4 Sport ('08-'09)"/>
    <s v="NXF"/>
    <n v="2665"/>
  </r>
  <r>
    <x v="52"/>
    <s v="SX4 Sport ('10)"/>
    <s v="NXF"/>
    <n v="2750"/>
  </r>
  <r>
    <x v="53"/>
    <s v="Camry 2.4L ('02-'06)"/>
    <s v="NXG*"/>
    <n v="3086"/>
  </r>
  <r>
    <x v="53"/>
    <s v="Camry 2.4L ('07-'08)"/>
    <s v="NXG"/>
    <n v="3263"/>
  </r>
  <r>
    <x v="53"/>
    <s v="Camry 3.0L (V6)('97-'01)"/>
    <s v="NXF"/>
    <n v="3240"/>
  </r>
  <r>
    <x v="53"/>
    <s v="Camry 3.0L (V6)('03-'05)"/>
    <s v="NXF*"/>
    <n v="3296"/>
  </r>
  <r>
    <x v="53"/>
    <s v="Camry 3.3L (V6)('04-'05)"/>
    <s v="NXF*"/>
    <n v="3351"/>
  </r>
  <r>
    <x v="53"/>
    <s v="Camry 3.3L (V6)('06)"/>
    <s v="NXF"/>
    <n v="3450"/>
  </r>
  <r>
    <x v="53"/>
    <s v="Camry 3.5L (V6)('07-'08)"/>
    <s v="NXE*"/>
    <n v="3461"/>
  </r>
  <r>
    <x v="53"/>
    <s v="Celica AllTrac ('88-'89)"/>
    <s v="NXE"/>
    <n v="3270"/>
  </r>
  <r>
    <x v="53"/>
    <s v="Celica AllTrac ('90-'93)"/>
    <s v="NXE"/>
    <n v="3272"/>
  </r>
  <r>
    <x v="53"/>
    <s v="Celica GT ('00-'05)"/>
    <s v="NXF**"/>
    <n v="2425"/>
  </r>
  <r>
    <x v="53"/>
    <s v="Celica GT ('77-'82)"/>
    <s v="NXG**"/>
    <n v="2460"/>
  </r>
  <r>
    <x v="53"/>
    <s v="Celica GT ('83-'86)"/>
    <s v="NXG*"/>
    <n v="2500"/>
  </r>
  <r>
    <x v="53"/>
    <s v="Celica GT ('87-'89)"/>
    <s v="NXG**"/>
    <n v="2455"/>
  </r>
  <r>
    <x v="53"/>
    <s v="Celica GT ('90-'99)"/>
    <s v="NXF"/>
    <n v="2600"/>
  </r>
  <r>
    <x v="53"/>
    <s v="Celica GT-S ('00-'05)"/>
    <s v="NXE*"/>
    <n v="2500"/>
  </r>
  <r>
    <x v="53"/>
    <s v="Celica GT-S ('83-'85)"/>
    <s v="NXG"/>
    <n v="2566"/>
  </r>
  <r>
    <x v="53"/>
    <s v="Celica GT-S ('86-'93)"/>
    <s v="NXF"/>
    <n v="2679"/>
  </r>
  <r>
    <x v="53"/>
    <s v="Celica ST ('90-'93)"/>
    <s v="NXG"/>
    <n v="2600"/>
  </r>
  <r>
    <x v="53"/>
    <s v="Celica Supra (1st gen)"/>
    <s v="NXF**"/>
    <n v="2789"/>
  </r>
  <r>
    <x v="53"/>
    <s v="Corolla 1.8L ('03-'07)"/>
    <s v="NXF"/>
    <n v="2530"/>
  </r>
  <r>
    <x v="53"/>
    <s v="Corolla FX-16 GT-S"/>
    <s v="NXF"/>
    <n v="2390"/>
  </r>
  <r>
    <x v="53"/>
    <s v="Corolla GT-S 1.6L 16v ('84-'87)"/>
    <s v="NXF**"/>
    <n v="2200"/>
  </r>
  <r>
    <x v="53"/>
    <s v="Corolla GT-S 1.6L 16v ('88-'89)"/>
    <s v="NXF"/>
    <n v="2390"/>
  </r>
  <r>
    <x v="53"/>
    <s v="Corolla SR5 ('79-'83)(3TC)"/>
    <s v="NXG"/>
    <n v="2185"/>
  </r>
  <r>
    <x v="53"/>
    <s v="Corolla XRS"/>
    <s v="NXF**"/>
    <n v="2670"/>
  </r>
  <r>
    <x v="53"/>
    <s v="Echo"/>
    <s v="NXF**"/>
    <n v="2035"/>
  </r>
  <r>
    <x v="53"/>
    <s v="Matrix ('03-'08)"/>
    <s v="NXG*"/>
    <n v="2673"/>
  </r>
  <r>
    <x v="53"/>
    <s v="Matrix ('09-'14)"/>
    <s v="NXG*"/>
    <n v="2770"/>
  </r>
  <r>
    <x v="53"/>
    <s v="Matrix XRS (180 hp)('03-'04)"/>
    <s v="NXF*"/>
    <n v="2800"/>
  </r>
  <r>
    <x v="53"/>
    <s v="Matrix XRS ('05-'06)"/>
    <s v="NXF"/>
    <n v="2800"/>
  </r>
  <r>
    <x v="53"/>
    <s v="MR Spyder"/>
    <s v="NXE*"/>
    <n v="2195"/>
  </r>
  <r>
    <x v="53"/>
    <s v="MR2 (1st Gen NA)"/>
    <s v="NXF*"/>
    <n v="2380"/>
  </r>
  <r>
    <x v="53"/>
    <s v="MR2 2.2L DOHC"/>
    <s v="NXF*"/>
    <n v="2657"/>
  </r>
  <r>
    <x v="53"/>
    <s v="MR2 SC"/>
    <s v="NXF**"/>
    <n v="2605"/>
  </r>
  <r>
    <x v="53"/>
    <s v="MR2 Turbo"/>
    <s v="NXE**"/>
    <n v="2825"/>
  </r>
  <r>
    <x v="53"/>
    <s v="Paseo"/>
    <s v="NXG**"/>
    <n v="2025"/>
  </r>
  <r>
    <x v="53"/>
    <s v="Prius"/>
    <s v="NXH"/>
    <n v="2932"/>
  </r>
  <r>
    <x v="53"/>
    <s v="Solara 3.3L ('04-'06)"/>
    <s v="NXF*"/>
    <n v="3419"/>
  </r>
  <r>
    <x v="53"/>
    <s v="Solara 3.3L ('07-'08)"/>
    <s v="NXF"/>
    <n v="3440"/>
  </r>
  <r>
    <x v="53"/>
    <s v="Supra NA ('88-'92)"/>
    <s v="NXF**"/>
    <n v="3430"/>
  </r>
  <r>
    <x v="53"/>
    <s v="Supra NA ('94-'98)"/>
    <s v="NXE*"/>
    <n v="3265"/>
  </r>
  <r>
    <x v="53"/>
    <s v="Supra T"/>
    <s v="NXE"/>
    <n v="3534"/>
  </r>
  <r>
    <x v="53"/>
    <s v="Supra TT"/>
    <s v="NXC**"/>
    <n v="3450"/>
  </r>
  <r>
    <x v="53"/>
    <s v="Tacoma X-Runner ('05-'10)"/>
    <s v="NXF"/>
    <n v="3805"/>
  </r>
  <r>
    <x v="53"/>
    <s v="Tercel ('88-'90) (78hp)"/>
    <s v="NXG"/>
    <n v="2020"/>
  </r>
  <r>
    <x v="53"/>
    <s v="Yaris ('07-'11)"/>
    <s v="NXG**"/>
    <n v="2280"/>
  </r>
  <r>
    <x v="53"/>
    <s v="Yaris ('12)"/>
    <s v="NXG**"/>
    <n v="2280"/>
  </r>
  <r>
    <x v="54"/>
    <s v="GT6 MK I"/>
    <s v="NXF**"/>
    <n v="1905"/>
  </r>
  <r>
    <x v="54"/>
    <s v="GT6 MK III"/>
    <s v="NXE"/>
    <n v="1904"/>
  </r>
  <r>
    <x v="54"/>
    <s v="Spitfire MK 2 (75hp, 1147cc)"/>
    <s v="NXF*"/>
    <n v="1564"/>
  </r>
  <r>
    <x v="54"/>
    <s v="TR4 ('61-'64)"/>
    <s v="NXF*"/>
    <n v="2240"/>
  </r>
  <r>
    <x v="54"/>
    <s v="TR6 ('69-'76)(2.5L S6 US Carb)"/>
    <s v="NXF*"/>
    <n v="2360"/>
  </r>
  <r>
    <x v="54"/>
    <s v="TR6 ('69-'76)(2.5L S6 Fuel Inj)"/>
    <s v="NXD"/>
    <n v="2360"/>
  </r>
  <r>
    <x v="55"/>
    <s v="242 (2.3L) ('83-'85)"/>
    <s v="NXG"/>
    <n v="2840"/>
  </r>
  <r>
    <x v="55"/>
    <s v="242 GLT ('81-'85)(turbo)"/>
    <s v="NXF"/>
    <n v="3072"/>
  </r>
  <r>
    <x v="55"/>
    <s v="850 2.4L n.a. ('93-'97)"/>
    <s v="NXF"/>
    <n v="3180"/>
  </r>
  <r>
    <x v="55"/>
    <s v="850 T-5R ('95), R ('96-'97)"/>
    <s v="NXE*"/>
    <n v="3240"/>
  </r>
  <r>
    <x v="55"/>
    <s v="C30 T5 2.5L turbo ('08)"/>
    <s v="NXE**"/>
    <n v="2970"/>
  </r>
  <r>
    <x v="55"/>
    <s v="C70 T5 2.3 T Coupe ('98)"/>
    <s v="NXE*"/>
    <n v="3300"/>
  </r>
  <r>
    <x v="55"/>
    <s v="C70 T5 2.3 T Coupe ('01-'02)"/>
    <s v="NXE*"/>
    <n v="3325"/>
  </r>
  <r>
    <x v="55"/>
    <s v="C70 T5 2.3 T Conv. ('99-'04)"/>
    <s v="NXE"/>
    <n v="3450"/>
  </r>
  <r>
    <x v="55"/>
    <s v="C70 T5 ('06-'07)"/>
    <s v="NXF"/>
    <n v="3772"/>
  </r>
  <r>
    <x v="55"/>
    <s v="P1800 ('61-'62)"/>
    <s v="NXF"/>
    <n v="2215"/>
  </r>
  <r>
    <x v="55"/>
    <s v="S40 1.9 L ('00-'04)"/>
    <s v="NXF**"/>
    <n v="2767"/>
  </r>
  <r>
    <x v="55"/>
    <s v="S40 2.4L ('04-'06)"/>
    <s v="NXF"/>
    <n v="3084"/>
  </r>
  <r>
    <x v="55"/>
    <s v="S40 2.4L ('07)"/>
    <s v="NXG**"/>
    <n v="3234"/>
  </r>
  <r>
    <x v="55"/>
    <s v="S40 T5 ('05)"/>
    <s v="NXE"/>
    <n v="3126"/>
  </r>
  <r>
    <x v="55"/>
    <s v="S40 T5 ('06-'07)"/>
    <s v="NXF**"/>
    <n v="3278"/>
  </r>
  <r>
    <x v="55"/>
    <s v="S40 T5 ('05-'07)(AWD)"/>
    <s v="NXE*"/>
    <n v="3447"/>
  </r>
  <r>
    <x v="55"/>
    <s v="S60 2.4L"/>
    <s v="NXF"/>
    <n v="3230"/>
  </r>
  <r>
    <x v="55"/>
    <s v="S60 2.5L Turbo ('04-'06)(AWD)"/>
    <s v="NXE"/>
    <n v="3603"/>
  </r>
  <r>
    <x v="55"/>
    <s v="S60 2.5L Turbo ('07)(AWD)"/>
    <s v="NXF**"/>
    <n v="3651"/>
  </r>
  <r>
    <x v="55"/>
    <s v="S60 2.5L Turbo ('04-'06)(FWD)"/>
    <s v="NXF**"/>
    <n v="3393"/>
  </r>
  <r>
    <x v="55"/>
    <s v="S60 2.5L Turbo ('07)(FWD)"/>
    <s v="NXF*"/>
    <n v="3501"/>
  </r>
  <r>
    <x v="55"/>
    <s v="S60 R ('04-'05)(AWD)"/>
    <s v="NXD*"/>
    <n v="3715"/>
  </r>
  <r>
    <x v="55"/>
    <s v="S60 R ('06-'07)(AWD)"/>
    <s v="NXD*"/>
    <n v="3715"/>
  </r>
  <r>
    <x v="55"/>
    <s v="S60 2.4L T5 ('05-'07)"/>
    <s v="NXE**"/>
    <n v="3393"/>
  </r>
  <r>
    <x v="55"/>
    <s v="S60 2.3L T5 ('01-'04)"/>
    <s v="NXE*"/>
    <n v="3406"/>
  </r>
  <r>
    <x v="55"/>
    <s v="S60 3.0L T6 R ('13-'14)(AWD-T)"/>
    <s v="NXD**"/>
    <n v="3850"/>
  </r>
  <r>
    <x v="56"/>
    <s v="Beetle 1.8L T (150hp)('99-'05)"/>
    <s v="NXF"/>
    <n v="2820"/>
  </r>
  <r>
    <x v="56"/>
    <s v="Beetle 1.9L TDI ('98-'03)"/>
    <s v="NXH**"/>
    <n v="2750"/>
  </r>
  <r>
    <x v="56"/>
    <s v="Beetle 1.9L TDI ('04-'06)"/>
    <s v="NXH**"/>
    <n v="2850"/>
  </r>
  <r>
    <x v="56"/>
    <s v="Beetle 2.0L ('98-'05)"/>
    <s v="NXH**"/>
    <n v="2743"/>
  </r>
  <r>
    <x v="56"/>
    <s v="Beetle 2.0L Turbo ('12-'15)"/>
    <s v="NXE*"/>
    <n v="3020"/>
  </r>
  <r>
    <x v="56"/>
    <s v="Beetle 2.5L ('06-'08)"/>
    <s v="NXG**"/>
    <n v="2884"/>
  </r>
  <r>
    <x v="56"/>
    <s v="Beetle Turbo S ('02-'04)"/>
    <s v="NXF*"/>
    <n v="3005"/>
  </r>
  <r>
    <x v="56"/>
    <s v="Corrado 1.8L DOHC, 2.0L DOHC"/>
    <s v="NXF**"/>
    <n v="2403"/>
  </r>
  <r>
    <x v="56"/>
    <s v="Corrado 2.0L SOHC"/>
    <s v="NXG**"/>
    <n v="2418"/>
  </r>
  <r>
    <x v="56"/>
    <s v="Corrado G60 1.8L S/C"/>
    <s v="NXE*"/>
    <n v="2558"/>
  </r>
  <r>
    <x v="56"/>
    <s v="Corrado VR6"/>
    <s v="NXF**"/>
    <n v="2733"/>
  </r>
  <r>
    <x v="56"/>
    <s v="Golf 1.6L, 1.8L"/>
    <s v="NXG*"/>
    <n v="2120"/>
  </r>
  <r>
    <x v="56"/>
    <s v="Golf 1.8L DOHC, 2.0L DOHC"/>
    <s v="NXF"/>
    <n v="2672"/>
  </r>
  <r>
    <x v="56"/>
    <s v="Golf 1.9L TDI ('99-'03)"/>
    <s v="NXH**"/>
    <n v="2750"/>
  </r>
  <r>
    <x v="56"/>
    <s v="Golf 1.9L TDI ('04-'06)"/>
    <s v="NXH**"/>
    <n v="2850"/>
  </r>
  <r>
    <x v="56"/>
    <s v="Golf 2.0L TDI ('10-'14)"/>
    <s v="NXF*"/>
    <n v="3000"/>
  </r>
  <r>
    <x v="56"/>
    <s v="Golf 2.0L TDI ('15)"/>
    <s v="NXF*"/>
    <n v="3080"/>
  </r>
  <r>
    <x v="56"/>
    <s v="Golf 2.0L, 1.4L &amp; 1.6L DOHC"/>
    <s v="NXG*"/>
    <n v="2533"/>
  </r>
  <r>
    <x v="56"/>
    <s v="Golf 2.0L ('99-'06)"/>
    <s v="NXH**"/>
    <n v="2771"/>
  </r>
  <r>
    <x v="56"/>
    <s v="Golf 2.5L I5"/>
    <s v="NXF*"/>
    <n v="2732"/>
  </r>
  <r>
    <x v="56"/>
    <s v="Golf 2.8L V6"/>
    <s v="NXF*"/>
    <n v="3102"/>
  </r>
  <r>
    <x v="56"/>
    <s v="Golf 2.8L VR6"/>
    <s v="NXE"/>
    <n v="2546"/>
  </r>
  <r>
    <x v="56"/>
    <s v="Golf R 2.0L Turbo ('12-'13)"/>
    <s v="NXD**"/>
    <n v="3300"/>
  </r>
  <r>
    <x v="56"/>
    <s v="Golf R 2.0L Turbo ('15)"/>
    <s v="NXC**"/>
    <n v="3340"/>
  </r>
  <r>
    <x v="56"/>
    <s v="Golf R32 (AWD)('04)"/>
    <s v="NXD"/>
    <n v="3350"/>
  </r>
  <r>
    <x v="56"/>
    <s v="Golf R32 (AWD)('08)"/>
    <s v="NXE*"/>
    <n v="3600"/>
  </r>
  <r>
    <x v="56"/>
    <s v="GTI 1.8L 8v ('85-'92)"/>
    <s v="NXG*"/>
    <n v="2267"/>
  </r>
  <r>
    <x v="56"/>
    <s v="GTI 1.8L DOHC"/>
    <s v="NXF*"/>
    <n v="2267"/>
  </r>
  <r>
    <x v="56"/>
    <s v="GTI 1.8L turbo (150 hp)"/>
    <s v="NXF"/>
    <n v="2762"/>
  </r>
  <r>
    <x v="56"/>
    <s v="GTI 1.8L turbo (180hp)"/>
    <s v="NXF*"/>
    <n v="2934"/>
  </r>
  <r>
    <x v="56"/>
    <s v="GTI 2.0L 8v ('95-'98)"/>
    <s v="NXG*"/>
    <n v="2557"/>
  </r>
  <r>
    <x v="56"/>
    <s v="GTI 2.0L 8v ('99-'00)"/>
    <s v="NXH**"/>
    <n v="2765"/>
  </r>
  <r>
    <x v="56"/>
    <s v="GTI 2.0L DOHC (134 hp)"/>
    <s v="NXF*"/>
    <n v="2445"/>
  </r>
  <r>
    <x v="56"/>
    <s v="GTI 2.0L Turbo ('06-'09)(200hp)"/>
    <s v="NXF**"/>
    <n v="3100"/>
  </r>
  <r>
    <x v="56"/>
    <s v="GTI 2.0L Turbo ('10-'14)(200hp)"/>
    <s v="NXE*"/>
    <n v="3020"/>
  </r>
  <r>
    <x v="56"/>
    <s v="GTI 2.0L Turbo ('15)(210hp)"/>
    <s v="NXE**"/>
    <n v="3000"/>
  </r>
  <r>
    <x v="56"/>
    <s v="GTI 2.8L V6 (174hp)"/>
    <s v="NXF"/>
    <n v="3011"/>
  </r>
  <r>
    <x v="56"/>
    <s v="GTI 2.8L V6 (200hp)"/>
    <s v="NXF**"/>
    <n v="3036"/>
  </r>
  <r>
    <x v="56"/>
    <s v="GTI 337 (turbo)"/>
    <s v="NXF**"/>
    <n v="2857"/>
  </r>
  <r>
    <x v="56"/>
    <s v="Jetta 1.6L"/>
    <s v="NXH**"/>
    <n v="2040"/>
  </r>
  <r>
    <x v="56"/>
    <s v="Jetta 1.8L DOHC"/>
    <s v="NXF*"/>
    <n v="2305"/>
  </r>
  <r>
    <x v="56"/>
    <s v="Jetta 1.8L SOHC"/>
    <s v="NXG"/>
    <n v="2450"/>
  </r>
  <r>
    <x v="56"/>
    <s v="Jetta 1.8L turbo GLI"/>
    <s v="NXF"/>
    <n v="3106"/>
  </r>
  <r>
    <x v="56"/>
    <s v="Jetta 1.9L TDI ('04-'06)"/>
    <s v="NXH**"/>
    <n v="2950"/>
  </r>
  <r>
    <x v="56"/>
    <s v="Jetta 2.0L GLi DOHC"/>
    <s v="NXF*"/>
    <n v="2438"/>
  </r>
  <r>
    <x v="56"/>
    <s v="Jetta 2.0L SOHC"/>
    <s v="NXH"/>
    <n v="2934"/>
  </r>
  <r>
    <x v="56"/>
    <s v="Jetta 2.0L turbo ('06-'08)"/>
    <s v="NXF*"/>
    <n v="3259"/>
  </r>
  <r>
    <x v="56"/>
    <s v="Jetta 2.0L turbo GLI ('12-'15)"/>
    <s v="NXE*"/>
    <n v="3160"/>
  </r>
  <r>
    <x v="56"/>
    <s v="Jetta 2.5L I5 ('05-'07)"/>
    <s v="NXG"/>
    <n v="3230"/>
  </r>
  <r>
    <x v="56"/>
    <s v="Jetta 2.5L I5 ('08)"/>
    <s v="NXG**"/>
    <n v="3230"/>
  </r>
  <r>
    <x v="56"/>
    <s v="Jetta 2.8L VR6 12v ('94-'98)"/>
    <s v="NXF"/>
    <n v="2927"/>
  </r>
  <r>
    <x v="56"/>
    <s v="Jetta 2.8L VR6 12v ('99-'02)"/>
    <s v="NXG**"/>
    <n v="3113"/>
  </r>
  <r>
    <x v="56"/>
    <s v="Jetta 2.8L VR6 24v"/>
    <s v="NXF*"/>
    <n v="3179"/>
  </r>
  <r>
    <x v="56"/>
    <s v="Passat 1.8L turbo ('14-16)"/>
    <s v="NXF*"/>
    <n v="3150"/>
  </r>
  <r>
    <x v="56"/>
    <s v="Passat 2.0L turbo ('06-'08)"/>
    <s v="NXF*"/>
    <n v="3305"/>
  </r>
  <r>
    <x v="56"/>
    <s v="Passat 2.0L TDI ('12-'16)"/>
    <s v="NXG**"/>
    <n v="3360"/>
  </r>
  <r>
    <x v="56"/>
    <s v="Passat 2.5L ('12-'13)"/>
    <s v="NXF"/>
    <n v="3150"/>
  </r>
  <r>
    <x v="56"/>
    <s v="Passat 2.8L"/>
    <s v="NXF*"/>
    <n v="3151"/>
  </r>
  <r>
    <x v="56"/>
    <s v="Passat 3.6L ('06-'08)"/>
    <s v="NXE*"/>
    <n v="3576"/>
  </r>
  <r>
    <x v="56"/>
    <s v="Passat 3.6L ('12-'14)"/>
    <s v="NXE**"/>
    <n v="3400"/>
  </r>
  <r>
    <x v="56"/>
    <s v="Passat 3.6L ('06-'08)(AWD)"/>
    <s v="NXE*"/>
    <n v="3700"/>
  </r>
  <r>
    <x v="56"/>
    <s v="Passat W8 (AWD)"/>
    <s v="NXE"/>
    <n v="3918"/>
  </r>
  <r>
    <x v="56"/>
    <s v="Rabbit 1.6L"/>
    <s v="NXH**"/>
    <n v="2000"/>
  </r>
  <r>
    <x v="56"/>
    <s v="Rabbit 1.6L Diesel (&lt;'92)"/>
    <s v="NXH*"/>
    <n v="2270"/>
  </r>
  <r>
    <x v="56"/>
    <s v="Rabbit 1.6L Turbo-Diesel (&lt;'93)"/>
    <s v="NXH*"/>
    <n v="2300"/>
  </r>
  <r>
    <x v="56"/>
    <s v="Rabbit 1.7L (74hp)"/>
    <s v="NXH**"/>
    <n v="2046"/>
  </r>
  <r>
    <x v="56"/>
    <s v="Rabbit 2.5L ('06-'07)"/>
    <s v="NXG**"/>
    <n v="2975"/>
  </r>
  <r>
    <x v="56"/>
    <s v="Rabbit 2.5L ('08)"/>
    <s v="NXF"/>
    <n v="2975"/>
  </r>
  <r>
    <x v="56"/>
    <s v="Rabbit GTI 1.8L (90hp)"/>
    <s v="NXG*"/>
    <n v="2120"/>
  </r>
  <r>
    <x v="56"/>
    <s v="Scirocco 1.6L (75-78hp)"/>
    <s v="NXH**"/>
    <n v="2015"/>
  </r>
  <r>
    <x v="56"/>
    <s v="Scirocco 1.7L (74hp)"/>
    <s v="NXH**"/>
    <n v="2040"/>
  </r>
  <r>
    <x v="56"/>
    <s v="Scirocco 1.8L DOHC"/>
    <s v="NXF*"/>
    <n v="2287"/>
  </r>
  <r>
    <x v="56"/>
    <s v="Scirocco 1.8L SOHC"/>
    <s v="NXG*"/>
    <n v="2120"/>
  </r>
  <r>
    <x v="57"/>
    <m/>
    <m/>
    <m/>
  </r>
  <r>
    <x v="57"/>
    <m/>
    <m/>
    <m/>
  </r>
  <r>
    <x v="57"/>
    <m/>
    <m/>
    <m/>
  </r>
  <r>
    <x v="57"/>
    <m/>
    <m/>
    <m/>
  </r>
  <r>
    <x v="57"/>
    <m/>
    <m/>
    <m/>
  </r>
  <r>
    <x v="57"/>
    <m/>
    <m/>
    <m/>
  </r>
  <r>
    <x v="57"/>
    <m/>
    <m/>
    <m/>
  </r>
  <r>
    <x v="57"/>
    <m/>
    <m/>
    <m/>
  </r>
  <r>
    <x v="57"/>
    <m/>
    <m/>
    <m/>
  </r>
  <r>
    <x v="57"/>
    <m/>
    <m/>
    <m/>
  </r>
  <r>
    <x v="57"/>
    <m/>
    <m/>
    <m/>
  </r>
  <r>
    <x v="57"/>
    <m/>
    <m/>
    <m/>
  </r>
  <r>
    <x v="57"/>
    <m/>
    <m/>
    <m/>
  </r>
  <r>
    <x v="57"/>
    <m/>
    <m/>
    <m/>
  </r>
  <r>
    <x v="57"/>
    <m/>
    <m/>
    <m/>
  </r>
  <r>
    <x v="57"/>
    <m/>
    <m/>
    <m/>
  </r>
  <r>
    <x v="57"/>
    <m/>
    <m/>
    <m/>
  </r>
  <r>
    <x v="57"/>
    <m/>
    <m/>
    <m/>
  </r>
  <r>
    <x v="57"/>
    <m/>
    <m/>
    <m/>
  </r>
  <r>
    <x v="57"/>
    <m/>
    <m/>
    <m/>
  </r>
  <r>
    <x v="57"/>
    <m/>
    <m/>
    <m/>
  </r>
  <r>
    <x v="57"/>
    <m/>
    <m/>
    <m/>
  </r>
  <r>
    <x v="57"/>
    <m/>
    <m/>
    <m/>
  </r>
  <r>
    <x v="57"/>
    <m/>
    <m/>
    <m/>
  </r>
  <r>
    <x v="57"/>
    <m/>
    <m/>
    <m/>
  </r>
  <r>
    <x v="57"/>
    <m/>
    <m/>
    <m/>
  </r>
  <r>
    <x v="57"/>
    <m/>
    <m/>
    <m/>
  </r>
  <r>
    <x v="57"/>
    <m/>
    <m/>
    <m/>
  </r>
  <r>
    <x v="57"/>
    <m/>
    <m/>
    <m/>
  </r>
  <r>
    <x v="57"/>
    <m/>
    <m/>
    <m/>
  </r>
  <r>
    <x v="57"/>
    <m/>
    <m/>
    <m/>
  </r>
  <r>
    <x v="57"/>
    <m/>
    <m/>
    <m/>
  </r>
  <r>
    <x v="57"/>
    <m/>
    <m/>
    <m/>
  </r>
  <r>
    <x v="57"/>
    <m/>
    <m/>
    <m/>
  </r>
  <r>
    <x v="57"/>
    <m/>
    <m/>
    <m/>
  </r>
  <r>
    <x v="57"/>
    <m/>
    <m/>
    <m/>
  </r>
  <r>
    <x v="57"/>
    <m/>
    <m/>
    <m/>
  </r>
  <r>
    <x v="57"/>
    <m/>
    <m/>
    <m/>
  </r>
  <r>
    <x v="57"/>
    <m/>
    <m/>
    <m/>
  </r>
  <r>
    <x v="57"/>
    <m/>
    <m/>
    <m/>
  </r>
  <r>
    <x v="57"/>
    <m/>
    <m/>
    <m/>
  </r>
  <r>
    <x v="57"/>
    <m/>
    <m/>
    <m/>
  </r>
  <r>
    <x v="57"/>
    <m/>
    <m/>
    <m/>
  </r>
  <r>
    <x v="57"/>
    <m/>
    <m/>
    <m/>
  </r>
  <r>
    <x v="57"/>
    <m/>
    <m/>
    <m/>
  </r>
  <r>
    <x v="57"/>
    <m/>
    <m/>
    <m/>
  </r>
  <r>
    <x v="57"/>
    <m/>
    <m/>
    <m/>
  </r>
  <r>
    <x v="57"/>
    <m/>
    <m/>
    <m/>
  </r>
  <r>
    <x v="57"/>
    <m/>
    <m/>
    <m/>
  </r>
  <r>
    <x v="57"/>
    <m/>
    <m/>
    <m/>
  </r>
  <r>
    <x v="57"/>
    <m/>
    <m/>
    <m/>
  </r>
  <r>
    <x v="57"/>
    <m/>
    <m/>
    <m/>
  </r>
  <r>
    <x v="57"/>
    <m/>
    <m/>
    <m/>
  </r>
  <r>
    <x v="57"/>
    <m/>
    <m/>
    <m/>
  </r>
  <r>
    <x v="57"/>
    <m/>
    <m/>
    <m/>
  </r>
  <r>
    <x v="57"/>
    <m/>
    <m/>
    <m/>
  </r>
  <r>
    <x v="57"/>
    <m/>
    <m/>
    <m/>
  </r>
  <r>
    <x v="57"/>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6" minRefreshableVersion="3" showDrill="0" useAutoFormatting="1" rowGrandTotals="0" colGrandTotals="0" itemPrintTitles="1" createdVersion="6" indent="0" showHeaders="0" outline="1" outlineData="1" multipleFieldFilters="0">
  <location ref="B3:B60" firstHeaderRow="0" firstDataRow="0" firstDataCol="1"/>
  <pivotFields count="4">
    <pivotField name="Make" axis="axisRow" subtotalTop="0" showAll="0" sortType="ascending">
      <items count="60">
        <item x="0"/>
        <item m="1" x="58"/>
        <item x="1"/>
        <item x="2"/>
        <item x="3"/>
        <item x="4"/>
        <item x="6"/>
        <item x="7"/>
        <item x="8"/>
        <item x="9"/>
        <item x="10"/>
        <item x="11"/>
        <item x="12"/>
        <item x="13"/>
        <item x="14"/>
        <item x="15"/>
        <item x="16"/>
        <item x="17"/>
        <item x="18"/>
        <item x="19"/>
        <item x="20"/>
        <item x="21"/>
        <item x="22"/>
        <item x="23"/>
        <item x="24"/>
        <item x="25"/>
        <item x="26"/>
        <item x="27"/>
        <item x="28"/>
        <item x="29"/>
        <item x="30"/>
        <item x="31"/>
        <item x="32"/>
        <item x="33"/>
        <item x="34"/>
        <item x="35"/>
        <item x="5"/>
        <item x="36"/>
        <item x="37"/>
        <item x="38"/>
        <item x="39"/>
        <item x="40"/>
        <item x="41"/>
        <item x="42"/>
        <item x="43"/>
        <item x="44"/>
        <item x="45"/>
        <item x="46"/>
        <item x="47"/>
        <item x="48"/>
        <item x="49"/>
        <item x="50"/>
        <item x="51"/>
        <item x="52"/>
        <item x="53"/>
        <item x="54"/>
        <item x="55"/>
        <item x="56"/>
        <item x="57"/>
        <item t="default"/>
      </items>
    </pivotField>
    <pivotField subtotalTop="0" showAll="0"/>
    <pivotField subtotalTop="0" showAll="0"/>
    <pivotField subtotalTop="0" showAll="0"/>
  </pivotFields>
  <rowFields count="1">
    <field x="0"/>
  </rowFields>
  <rowItems count="58">
    <i>
      <x/>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rowItems>
  <colItems count="1">
    <i/>
  </colItems>
  <formats count="5">
    <format dxfId="10">
      <pivotArea type="all" dataOnly="0" outline="0" fieldPosition="0"/>
    </format>
    <format dxfId="9">
      <pivotArea type="all" dataOnly="0" outline="0" fieldPosition="0"/>
    </format>
    <format dxfId="8">
      <pivotArea type="all" dataOnly="0" outline="0" fieldPosition="0"/>
    </format>
    <format dxfId="7">
      <pivotArea type="all" dataOnly="0" outline="0" fieldPosition="0"/>
    </format>
    <format dxfId="6">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1" name="ClassChart" displayName="ClassChart" ref="A2:D1081" totalsRowShown="0" headerRowDxfId="16" dataDxfId="15">
  <autoFilter ref="A2:D1081"/>
  <tableColumns count="4">
    <tableColumn id="1" name="Make" dataDxfId="14"/>
    <tableColumn id="2" name="Model" dataDxfId="13"/>
    <tableColumn id="3" name="Class" dataDxfId="12"/>
    <tableColumn id="4" name="Wt." dataDxfId="11"/>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asaproracing.com/rules/performance_touring_rules.pdf" TargetMode="Externa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78"/>
  <sheetViews>
    <sheetView showGridLines="0" showRowColHeaders="0" tabSelected="1" showRuler="0" zoomScaleNormal="100" workbookViewId="0"/>
  </sheetViews>
  <sheetFormatPr defaultRowHeight="15" x14ac:dyDescent="0.25"/>
  <cols>
    <col min="12" max="12" width="10.5703125" customWidth="1"/>
  </cols>
  <sheetData>
    <row r="1" spans="1:12" x14ac:dyDescent="0.25">
      <c r="A1" s="212"/>
      <c r="B1" s="212"/>
      <c r="C1" s="212"/>
      <c r="D1" s="212"/>
      <c r="E1" s="212"/>
      <c r="F1" s="212"/>
      <c r="G1" s="212"/>
      <c r="H1" s="212"/>
      <c r="I1" s="212"/>
      <c r="J1" s="212"/>
      <c r="K1" s="212"/>
      <c r="L1" s="212"/>
    </row>
    <row r="2" spans="1:12" ht="18" x14ac:dyDescent="0.25">
      <c r="A2" s="225" t="s">
        <v>1426</v>
      </c>
      <c r="B2" s="225"/>
      <c r="C2" s="225"/>
      <c r="D2" s="225"/>
      <c r="E2" s="225"/>
      <c r="F2" s="225"/>
      <c r="G2" s="225"/>
      <c r="H2" s="225"/>
      <c r="I2" s="225"/>
      <c r="J2" s="225"/>
      <c r="K2" s="225"/>
      <c r="L2" s="225"/>
    </row>
    <row r="3" spans="1:12" x14ac:dyDescent="0.25">
      <c r="A3" s="212"/>
      <c r="B3" s="212"/>
      <c r="C3" s="212"/>
      <c r="D3" s="212"/>
      <c r="E3" s="212"/>
      <c r="F3" s="212"/>
      <c r="G3" s="212"/>
      <c r="H3" s="212"/>
      <c r="I3" s="212"/>
      <c r="J3" s="212"/>
      <c r="K3" s="212"/>
      <c r="L3" s="212"/>
    </row>
    <row r="4" spans="1:12" x14ac:dyDescent="0.25">
      <c r="A4" s="213" t="s">
        <v>1347</v>
      </c>
      <c r="B4" s="212" t="s">
        <v>1396</v>
      </c>
      <c r="C4" s="212"/>
      <c r="D4" s="212"/>
      <c r="E4" s="212"/>
      <c r="F4" s="212"/>
      <c r="G4" s="212"/>
      <c r="H4" s="212"/>
      <c r="I4" s="212"/>
      <c r="J4" s="212"/>
      <c r="K4" s="212"/>
      <c r="L4" s="212"/>
    </row>
    <row r="5" spans="1:12" x14ac:dyDescent="0.25">
      <c r="A5" s="212"/>
      <c r="B5" s="212" t="s">
        <v>1397</v>
      </c>
      <c r="C5" s="212"/>
      <c r="D5" s="212"/>
      <c r="E5" s="212"/>
      <c r="F5" s="212"/>
      <c r="G5" s="212"/>
      <c r="H5" s="212"/>
      <c r="I5" s="212"/>
      <c r="J5" s="212"/>
      <c r="K5" s="212"/>
      <c r="L5" s="212"/>
    </row>
    <row r="6" spans="1:12" x14ac:dyDescent="0.25">
      <c r="A6" s="212"/>
      <c r="B6" s="212" t="s">
        <v>1427</v>
      </c>
      <c r="C6" s="212"/>
      <c r="D6" s="212"/>
      <c r="E6" s="212"/>
      <c r="F6" s="212"/>
      <c r="G6" s="212"/>
      <c r="H6" s="212"/>
      <c r="I6" s="212"/>
      <c r="J6" s="212"/>
      <c r="K6" s="212"/>
      <c r="L6" s="212"/>
    </row>
    <row r="7" spans="1:12" x14ac:dyDescent="0.25">
      <c r="A7" s="212"/>
      <c r="B7" s="212"/>
      <c r="C7" s="212"/>
      <c r="D7" s="212"/>
      <c r="E7" s="212"/>
      <c r="F7" s="212"/>
      <c r="G7" s="212"/>
      <c r="H7" s="212"/>
      <c r="I7" s="212"/>
      <c r="J7" s="212"/>
      <c r="K7" s="212"/>
      <c r="L7" s="212"/>
    </row>
    <row r="8" spans="1:12" x14ac:dyDescent="0.25">
      <c r="A8" s="213" t="s">
        <v>1348</v>
      </c>
      <c r="B8" s="212" t="s">
        <v>1377</v>
      </c>
      <c r="C8" s="212"/>
      <c r="D8" s="212"/>
      <c r="E8" s="212"/>
      <c r="F8" s="212"/>
      <c r="G8" s="212"/>
      <c r="H8" s="212"/>
      <c r="I8" s="212"/>
      <c r="J8" s="212"/>
      <c r="K8" s="212"/>
      <c r="L8" s="212"/>
    </row>
    <row r="9" spans="1:12" x14ac:dyDescent="0.25">
      <c r="A9" s="212"/>
      <c r="B9" s="212"/>
      <c r="C9" s="212"/>
      <c r="D9" s="212"/>
      <c r="E9" s="212"/>
      <c r="F9" s="212"/>
      <c r="G9" s="212"/>
      <c r="H9" s="212"/>
      <c r="I9" s="212"/>
      <c r="J9" s="212"/>
      <c r="K9" s="212"/>
      <c r="L9" s="212"/>
    </row>
    <row r="10" spans="1:12" x14ac:dyDescent="0.25">
      <c r="A10" s="212"/>
      <c r="B10" s="212"/>
      <c r="C10" s="212"/>
      <c r="D10" s="212"/>
      <c r="E10" s="212"/>
      <c r="F10" s="212"/>
      <c r="G10" s="212"/>
      <c r="H10" s="212"/>
      <c r="I10" s="212"/>
      <c r="J10" s="212"/>
      <c r="K10" s="212"/>
      <c r="L10" s="212"/>
    </row>
    <row r="11" spans="1:12" x14ac:dyDescent="0.25">
      <c r="A11" s="212"/>
      <c r="B11" s="212"/>
      <c r="C11" s="212"/>
      <c r="D11" s="212"/>
      <c r="E11" s="212"/>
      <c r="F11" s="212"/>
      <c r="G11" s="212"/>
      <c r="H11" s="212"/>
      <c r="I11" s="212"/>
      <c r="J11" s="212"/>
      <c r="K11" s="212"/>
      <c r="L11" s="212"/>
    </row>
    <row r="12" spans="1:12" x14ac:dyDescent="0.25">
      <c r="A12" s="212"/>
      <c r="B12" s="212"/>
      <c r="C12" s="212"/>
      <c r="D12" s="212"/>
      <c r="E12" s="212"/>
      <c r="F12" s="212"/>
      <c r="G12" s="212"/>
      <c r="H12" s="212"/>
      <c r="I12" s="212"/>
      <c r="J12" s="212"/>
      <c r="K12" s="212"/>
      <c r="L12" s="212"/>
    </row>
    <row r="13" spans="1:12" x14ac:dyDescent="0.25">
      <c r="A13" s="213" t="s">
        <v>1348</v>
      </c>
      <c r="B13" s="212" t="s">
        <v>1349</v>
      </c>
      <c r="C13" s="212"/>
      <c r="D13" s="212"/>
      <c r="E13" s="212"/>
      <c r="F13" s="212"/>
      <c r="G13" s="212"/>
      <c r="H13" s="212"/>
      <c r="I13" s="212"/>
      <c r="J13" s="212"/>
      <c r="K13" s="212"/>
      <c r="L13" s="212"/>
    </row>
    <row r="14" spans="1:12" x14ac:dyDescent="0.25">
      <c r="A14" s="212"/>
      <c r="B14" s="212"/>
      <c r="C14" s="212"/>
      <c r="D14" s="212"/>
      <c r="E14" s="212"/>
      <c r="F14" s="212"/>
      <c r="G14" s="212"/>
      <c r="H14" s="212"/>
      <c r="I14" s="212"/>
      <c r="J14" s="212"/>
      <c r="K14" s="212"/>
      <c r="L14" s="212"/>
    </row>
    <row r="15" spans="1:12" x14ac:dyDescent="0.25">
      <c r="A15" s="212"/>
      <c r="B15" s="212"/>
      <c r="C15" s="212"/>
      <c r="D15" s="212"/>
      <c r="E15" s="212"/>
      <c r="F15" s="212"/>
      <c r="G15" s="212"/>
      <c r="H15" s="212"/>
      <c r="I15" s="212"/>
      <c r="J15" s="212"/>
      <c r="K15" s="212"/>
      <c r="L15" s="212"/>
    </row>
    <row r="16" spans="1:12" x14ac:dyDescent="0.25">
      <c r="A16" s="212"/>
      <c r="B16" s="212"/>
      <c r="C16" s="212"/>
      <c r="D16" s="212"/>
      <c r="E16" s="212"/>
      <c r="F16" s="212"/>
      <c r="G16" s="212"/>
      <c r="H16" s="212"/>
      <c r="I16" s="212"/>
      <c r="J16" s="212"/>
      <c r="K16" s="212"/>
      <c r="L16" s="212"/>
    </row>
    <row r="17" spans="1:12" x14ac:dyDescent="0.25">
      <c r="A17" s="212"/>
      <c r="B17" s="212"/>
      <c r="C17" s="212"/>
      <c r="D17" s="212"/>
      <c r="E17" s="212"/>
      <c r="F17" s="212"/>
      <c r="G17" s="212"/>
      <c r="H17" s="212"/>
      <c r="I17" s="212"/>
      <c r="J17" s="212"/>
      <c r="K17" s="212"/>
      <c r="L17" s="212"/>
    </row>
    <row r="18" spans="1:12" x14ac:dyDescent="0.25">
      <c r="A18" s="212"/>
      <c r="B18" s="212"/>
      <c r="C18" s="212"/>
      <c r="D18" s="212"/>
      <c r="E18" s="212"/>
      <c r="F18" s="212"/>
      <c r="G18" s="212"/>
      <c r="H18" s="212"/>
      <c r="I18" s="212"/>
      <c r="J18" s="212"/>
      <c r="K18" s="212"/>
      <c r="L18" s="212"/>
    </row>
    <row r="19" spans="1:12" x14ac:dyDescent="0.25">
      <c r="A19" s="212"/>
      <c r="B19" s="212"/>
      <c r="C19" s="212"/>
      <c r="D19" s="212"/>
      <c r="E19" s="212"/>
      <c r="F19" s="212"/>
      <c r="G19" s="212"/>
      <c r="H19" s="212"/>
      <c r="I19" s="212"/>
      <c r="J19" s="212"/>
      <c r="K19" s="212"/>
      <c r="L19" s="212"/>
    </row>
    <row r="20" spans="1:12" x14ac:dyDescent="0.25">
      <c r="A20" s="212"/>
      <c r="B20" s="212"/>
      <c r="C20" s="212"/>
      <c r="D20" s="212"/>
      <c r="E20" s="212"/>
      <c r="F20" s="212"/>
      <c r="G20" s="212"/>
      <c r="H20" s="212"/>
      <c r="I20" s="212"/>
      <c r="J20" s="212"/>
      <c r="K20" s="212"/>
      <c r="L20" s="212"/>
    </row>
    <row r="21" spans="1:12" x14ac:dyDescent="0.25">
      <c r="A21" s="212"/>
      <c r="B21" s="212" t="s">
        <v>1379</v>
      </c>
      <c r="C21" s="212"/>
      <c r="D21" s="212"/>
      <c r="E21" s="212"/>
      <c r="F21" s="212"/>
      <c r="G21" s="212"/>
      <c r="H21" s="212"/>
      <c r="I21" s="212"/>
      <c r="J21" s="212"/>
      <c r="K21" s="212"/>
      <c r="L21" s="212"/>
    </row>
    <row r="22" spans="1:12" x14ac:dyDescent="0.25">
      <c r="A22" s="212"/>
      <c r="B22" s="212" t="s">
        <v>1380</v>
      </c>
      <c r="C22" s="212"/>
      <c r="D22" s="212"/>
      <c r="E22" s="212"/>
      <c r="F22" s="212"/>
      <c r="G22" s="212"/>
      <c r="H22" s="212"/>
      <c r="I22" s="212"/>
      <c r="J22" s="212"/>
      <c r="K22" s="212"/>
      <c r="L22" s="212"/>
    </row>
    <row r="23" spans="1:12" x14ac:dyDescent="0.25">
      <c r="A23" s="212"/>
      <c r="B23" s="212" t="s">
        <v>1381</v>
      </c>
      <c r="C23" s="212"/>
      <c r="D23" s="212"/>
      <c r="E23" s="212"/>
      <c r="F23" s="212"/>
      <c r="G23" s="212"/>
      <c r="H23" s="212"/>
      <c r="I23" s="212"/>
      <c r="J23" s="212"/>
      <c r="K23" s="212"/>
      <c r="L23" s="212"/>
    </row>
    <row r="24" spans="1:12" x14ac:dyDescent="0.25">
      <c r="A24" s="212"/>
      <c r="B24" s="212"/>
      <c r="C24" s="212"/>
      <c r="D24" s="212"/>
      <c r="E24" s="212"/>
      <c r="F24" s="212"/>
      <c r="G24" s="212"/>
      <c r="H24" s="212"/>
      <c r="I24" s="212"/>
      <c r="J24" s="212"/>
      <c r="K24" s="212"/>
      <c r="L24" s="212"/>
    </row>
    <row r="25" spans="1:12" x14ac:dyDescent="0.25">
      <c r="A25" s="213" t="s">
        <v>1350</v>
      </c>
      <c r="B25" s="212" t="s">
        <v>1351</v>
      </c>
      <c r="C25" s="212"/>
      <c r="D25" s="212"/>
      <c r="E25" s="212"/>
      <c r="F25" s="212"/>
      <c r="G25" s="212"/>
      <c r="H25" s="212"/>
      <c r="I25" s="212"/>
      <c r="J25" s="212"/>
      <c r="K25" s="212"/>
      <c r="L25" s="212"/>
    </row>
    <row r="26" spans="1:12" x14ac:dyDescent="0.25">
      <c r="A26" s="212"/>
      <c r="B26" s="212" t="s">
        <v>1383</v>
      </c>
      <c r="C26" s="212"/>
      <c r="D26" s="212"/>
      <c r="E26" s="212"/>
      <c r="F26" s="212"/>
      <c r="G26" s="212"/>
      <c r="H26" s="212"/>
      <c r="I26" s="212"/>
      <c r="J26" s="212"/>
      <c r="K26" s="212"/>
      <c r="L26" s="212"/>
    </row>
    <row r="27" spans="1:12" x14ac:dyDescent="0.25">
      <c r="A27" s="212"/>
      <c r="B27" s="212"/>
      <c r="C27" s="212"/>
      <c r="D27" s="212"/>
      <c r="E27" s="212"/>
      <c r="F27" s="212"/>
      <c r="G27" s="212"/>
      <c r="H27" s="212"/>
      <c r="I27" s="212"/>
      <c r="J27" s="212"/>
      <c r="K27" s="212"/>
      <c r="L27" s="212"/>
    </row>
    <row r="28" spans="1:12" x14ac:dyDescent="0.25">
      <c r="A28" s="212"/>
      <c r="B28" s="212"/>
      <c r="C28" s="212"/>
      <c r="D28" s="212"/>
      <c r="E28" s="212"/>
      <c r="F28" s="212"/>
      <c r="G28" s="212"/>
      <c r="H28" s="212"/>
      <c r="I28" s="212"/>
      <c r="J28" s="212"/>
      <c r="K28" s="212"/>
    </row>
    <row r="29" spans="1:12" x14ac:dyDescent="0.25">
      <c r="A29" s="212"/>
      <c r="B29" s="212"/>
      <c r="C29" s="212"/>
      <c r="D29" s="212"/>
      <c r="E29" s="212"/>
      <c r="F29" s="212"/>
      <c r="G29" s="212"/>
      <c r="H29" s="212"/>
      <c r="I29" s="212"/>
      <c r="J29" s="212"/>
      <c r="K29" s="212"/>
      <c r="L29" s="212"/>
    </row>
    <row r="30" spans="1:12" x14ac:dyDescent="0.25">
      <c r="A30" s="212"/>
      <c r="B30" s="212"/>
      <c r="C30" s="212"/>
      <c r="D30" s="212"/>
      <c r="E30" s="212"/>
      <c r="F30" s="212"/>
      <c r="G30" s="212"/>
      <c r="H30" s="212"/>
      <c r="I30" s="212"/>
      <c r="J30" s="212"/>
      <c r="K30" s="212"/>
      <c r="L30" s="212"/>
    </row>
    <row r="31" spans="1:12" x14ac:dyDescent="0.25">
      <c r="A31" s="212"/>
      <c r="B31" s="212"/>
      <c r="C31" s="212"/>
      <c r="D31" s="212"/>
      <c r="E31" s="212"/>
      <c r="F31" s="212"/>
      <c r="G31" s="212"/>
      <c r="H31" s="212"/>
      <c r="I31" s="212"/>
      <c r="J31" s="212"/>
      <c r="K31" s="212"/>
      <c r="L31" s="212"/>
    </row>
    <row r="32" spans="1:12" x14ac:dyDescent="0.25">
      <c r="A32" s="212"/>
      <c r="B32" s="212"/>
      <c r="C32" s="212"/>
      <c r="D32" s="212"/>
      <c r="E32" s="212"/>
      <c r="F32" s="212"/>
      <c r="G32" s="212"/>
      <c r="H32" s="212"/>
      <c r="I32" s="212"/>
      <c r="J32" s="212"/>
      <c r="K32" s="212"/>
      <c r="L32" s="212"/>
    </row>
    <row r="33" spans="1:12" x14ac:dyDescent="0.25">
      <c r="A33" s="212"/>
      <c r="B33" s="212"/>
      <c r="C33" s="212"/>
      <c r="D33" s="212"/>
      <c r="E33" s="212"/>
      <c r="F33" s="212"/>
      <c r="G33" s="212"/>
      <c r="H33" s="212"/>
      <c r="I33" s="212"/>
      <c r="J33" s="212"/>
      <c r="K33" s="212"/>
      <c r="L33" s="212"/>
    </row>
    <row r="34" spans="1:12" x14ac:dyDescent="0.25">
      <c r="A34" s="213" t="s">
        <v>1355</v>
      </c>
      <c r="B34" s="212" t="s">
        <v>1352</v>
      </c>
      <c r="C34" s="212"/>
      <c r="D34" s="212"/>
      <c r="E34" s="212"/>
      <c r="F34" s="212"/>
      <c r="G34" s="212"/>
      <c r="H34" s="212"/>
      <c r="I34" s="212"/>
      <c r="J34" s="212"/>
      <c r="K34" s="212"/>
      <c r="L34" s="212"/>
    </row>
    <row r="35" spans="1:12" x14ac:dyDescent="0.25">
      <c r="A35" s="212"/>
      <c r="B35" s="212" t="s">
        <v>1353</v>
      </c>
      <c r="C35" s="212"/>
      <c r="D35" s="212"/>
      <c r="E35" s="212"/>
      <c r="F35" s="212"/>
      <c r="G35" s="212"/>
      <c r="H35" s="212"/>
      <c r="I35" s="212"/>
      <c r="J35" s="212"/>
      <c r="K35" s="212"/>
      <c r="L35" s="212"/>
    </row>
    <row r="36" spans="1:12" x14ac:dyDescent="0.25">
      <c r="A36" s="212"/>
      <c r="B36" s="212" t="s">
        <v>1384</v>
      </c>
      <c r="C36" s="212"/>
      <c r="D36" s="212"/>
      <c r="E36" s="212"/>
      <c r="F36" s="212"/>
      <c r="G36" s="212"/>
      <c r="H36" s="212"/>
      <c r="I36" s="212"/>
      <c r="J36" s="212"/>
      <c r="K36" s="212"/>
      <c r="L36" s="212"/>
    </row>
    <row r="37" spans="1:12" x14ac:dyDescent="0.25">
      <c r="A37" s="212"/>
      <c r="B37" s="224" t="s">
        <v>1423</v>
      </c>
      <c r="D37" s="212" t="s">
        <v>1354</v>
      </c>
      <c r="E37" s="212"/>
      <c r="F37" s="212"/>
      <c r="G37" s="212"/>
      <c r="H37" s="212"/>
      <c r="I37" s="212"/>
      <c r="J37" s="212"/>
      <c r="K37" s="212"/>
      <c r="L37" s="212"/>
    </row>
    <row r="38" spans="1:12" x14ac:dyDescent="0.25">
      <c r="A38" s="212"/>
      <c r="B38" s="212"/>
      <c r="C38" s="212"/>
      <c r="D38" s="212"/>
      <c r="E38" s="212"/>
      <c r="F38" s="212"/>
      <c r="G38" s="212"/>
      <c r="H38" s="212"/>
      <c r="I38" s="212"/>
      <c r="J38" s="212"/>
      <c r="K38" s="212"/>
      <c r="L38" s="212"/>
    </row>
    <row r="39" spans="1:12" x14ac:dyDescent="0.25">
      <c r="A39" s="212"/>
      <c r="B39" s="212"/>
      <c r="C39" s="212"/>
      <c r="D39" s="212"/>
      <c r="E39" s="212"/>
      <c r="F39" s="212"/>
      <c r="G39" s="212"/>
      <c r="H39" s="212"/>
      <c r="I39" s="212"/>
      <c r="J39" s="212"/>
      <c r="K39" s="212"/>
      <c r="L39" s="212"/>
    </row>
    <row r="40" spans="1:12" x14ac:dyDescent="0.25">
      <c r="A40" s="212"/>
      <c r="B40" s="212"/>
      <c r="C40" s="212"/>
      <c r="D40" s="212"/>
      <c r="E40" s="212"/>
      <c r="F40" s="212"/>
      <c r="G40" s="212"/>
      <c r="H40" s="212"/>
      <c r="I40" s="212"/>
      <c r="J40" s="212"/>
      <c r="K40" s="212"/>
      <c r="L40" s="212"/>
    </row>
    <row r="41" spans="1:12" x14ac:dyDescent="0.25">
      <c r="A41" s="213" t="s">
        <v>1392</v>
      </c>
      <c r="B41" s="212" t="s">
        <v>1416</v>
      </c>
      <c r="C41" s="212"/>
      <c r="D41" s="212"/>
      <c r="E41" s="212"/>
      <c r="F41" s="212"/>
      <c r="G41" s="212"/>
      <c r="H41" s="212"/>
      <c r="I41" s="212"/>
      <c r="J41" s="212"/>
      <c r="K41" s="212"/>
      <c r="L41" s="212"/>
    </row>
    <row r="42" spans="1:12" x14ac:dyDescent="0.25">
      <c r="A42" s="212"/>
      <c r="B42" s="212" t="s">
        <v>1417</v>
      </c>
      <c r="C42" s="212"/>
      <c r="D42" s="212"/>
      <c r="E42" s="212"/>
      <c r="F42" s="212"/>
      <c r="G42" s="212"/>
      <c r="H42" s="212"/>
      <c r="I42" s="212"/>
      <c r="J42" s="212"/>
      <c r="K42" s="212"/>
      <c r="L42" s="212"/>
    </row>
    <row r="43" spans="1:12" x14ac:dyDescent="0.25">
      <c r="A43" s="212"/>
      <c r="B43" s="212" t="s">
        <v>1425</v>
      </c>
      <c r="C43" s="212"/>
      <c r="D43" s="212"/>
      <c r="E43" s="212"/>
      <c r="F43" s="212"/>
      <c r="G43" s="212"/>
      <c r="H43" s="212"/>
      <c r="I43" s="212"/>
      <c r="J43" s="212"/>
      <c r="K43" s="212"/>
      <c r="L43" s="212"/>
    </row>
    <row r="44" spans="1:12" x14ac:dyDescent="0.25">
      <c r="A44" s="212"/>
      <c r="B44" s="212"/>
      <c r="C44" s="212"/>
      <c r="D44" s="212"/>
      <c r="E44" s="212"/>
      <c r="F44" s="212"/>
      <c r="G44" s="212"/>
      <c r="H44" s="212"/>
      <c r="I44" s="212"/>
      <c r="J44" s="212"/>
      <c r="K44" s="212"/>
      <c r="L44" s="212"/>
    </row>
    <row r="45" spans="1:12" x14ac:dyDescent="0.25">
      <c r="A45" s="212"/>
      <c r="B45" s="212"/>
      <c r="C45" s="212"/>
      <c r="D45" s="212"/>
      <c r="E45" s="212"/>
      <c r="F45" s="212"/>
      <c r="G45" s="212"/>
      <c r="H45" s="212"/>
      <c r="I45" s="212"/>
      <c r="J45" s="212"/>
      <c r="K45" s="212"/>
      <c r="L45" s="212"/>
    </row>
    <row r="46" spans="1:12" x14ac:dyDescent="0.25">
      <c r="A46" s="212"/>
      <c r="B46" s="212"/>
      <c r="C46" s="212"/>
      <c r="D46" s="212"/>
      <c r="E46" s="212"/>
      <c r="F46" s="212"/>
      <c r="G46" s="212"/>
      <c r="H46" s="212"/>
      <c r="I46" s="212"/>
      <c r="J46" s="212"/>
      <c r="K46" s="212"/>
      <c r="L46" s="212"/>
    </row>
    <row r="47" spans="1:12" x14ac:dyDescent="0.25">
      <c r="A47" s="212"/>
      <c r="B47" s="212"/>
      <c r="C47" s="212"/>
      <c r="D47" s="212"/>
      <c r="E47" s="212"/>
      <c r="F47" s="212"/>
      <c r="G47" s="212"/>
      <c r="H47" s="212"/>
      <c r="I47" s="212"/>
      <c r="J47" s="212"/>
      <c r="K47" s="212"/>
      <c r="L47" s="212"/>
    </row>
    <row r="48" spans="1:12" x14ac:dyDescent="0.25">
      <c r="A48" s="212"/>
      <c r="B48" s="212"/>
      <c r="C48" s="212"/>
      <c r="D48" s="212"/>
      <c r="E48" s="212"/>
      <c r="F48" s="212"/>
      <c r="G48" s="212"/>
      <c r="H48" s="212"/>
      <c r="I48" s="212"/>
      <c r="J48" s="212"/>
      <c r="K48" s="212"/>
      <c r="L48" s="212"/>
    </row>
    <row r="49" spans="1:12" x14ac:dyDescent="0.25">
      <c r="A49" s="212"/>
      <c r="B49" s="212"/>
      <c r="C49" s="212"/>
      <c r="D49" s="212"/>
      <c r="E49" s="212"/>
      <c r="F49" s="212"/>
      <c r="G49" s="212"/>
      <c r="H49" s="212"/>
      <c r="I49" s="212"/>
      <c r="J49" s="212"/>
      <c r="K49" s="212"/>
      <c r="L49" s="212"/>
    </row>
    <row r="50" spans="1:12" x14ac:dyDescent="0.25">
      <c r="A50" s="213" t="s">
        <v>1371</v>
      </c>
      <c r="B50" s="212" t="s">
        <v>1418</v>
      </c>
      <c r="C50" s="212"/>
      <c r="D50" s="212"/>
      <c r="E50" s="212"/>
      <c r="F50" s="212"/>
      <c r="G50" s="212"/>
      <c r="H50" s="212"/>
      <c r="I50" s="212"/>
      <c r="J50" s="212"/>
      <c r="K50" s="212"/>
      <c r="L50" s="212"/>
    </row>
    <row r="51" spans="1:12" x14ac:dyDescent="0.25">
      <c r="A51" s="212"/>
      <c r="B51" s="212" t="s">
        <v>1356</v>
      </c>
      <c r="C51" s="212"/>
      <c r="D51" s="212"/>
      <c r="E51" s="212"/>
      <c r="F51" s="212"/>
      <c r="G51" s="212"/>
      <c r="H51" s="212"/>
      <c r="I51" s="212"/>
      <c r="J51" s="212"/>
      <c r="K51" s="212"/>
      <c r="L51" s="212"/>
    </row>
    <row r="52" spans="1:12" x14ac:dyDescent="0.25">
      <c r="A52" s="212"/>
      <c r="B52" s="212"/>
      <c r="C52" s="212"/>
      <c r="D52" s="212"/>
      <c r="E52" s="212"/>
      <c r="F52" s="212"/>
      <c r="G52" s="212"/>
      <c r="H52" s="212"/>
      <c r="I52" s="212"/>
      <c r="J52" s="212"/>
      <c r="K52" s="212"/>
      <c r="L52" s="212"/>
    </row>
    <row r="53" spans="1:12" x14ac:dyDescent="0.25">
      <c r="A53" s="212"/>
      <c r="B53" s="212" t="s">
        <v>1359</v>
      </c>
      <c r="C53" s="212"/>
      <c r="D53" s="212"/>
      <c r="E53" s="212"/>
      <c r="F53" s="212"/>
      <c r="G53" s="212"/>
      <c r="H53" s="212"/>
      <c r="I53" s="212"/>
      <c r="J53" s="212"/>
      <c r="K53" s="212"/>
      <c r="L53" s="212"/>
    </row>
    <row r="54" spans="1:12" x14ac:dyDescent="0.25">
      <c r="A54" s="212"/>
      <c r="B54" s="212" t="s">
        <v>1357</v>
      </c>
      <c r="C54" s="212"/>
      <c r="D54" s="212"/>
      <c r="E54" s="212"/>
      <c r="F54" s="212"/>
      <c r="G54" s="212"/>
      <c r="H54" s="212"/>
      <c r="I54" s="212"/>
      <c r="J54" s="212"/>
      <c r="K54" s="212"/>
      <c r="L54" s="212"/>
    </row>
    <row r="55" spans="1:12" x14ac:dyDescent="0.25">
      <c r="A55" s="212"/>
      <c r="B55" s="212" t="s">
        <v>1402</v>
      </c>
      <c r="C55" s="212"/>
      <c r="D55" s="212"/>
      <c r="E55" s="212"/>
      <c r="F55" s="212"/>
      <c r="G55" s="212"/>
      <c r="H55" s="212"/>
      <c r="I55" s="212"/>
      <c r="J55" s="212"/>
      <c r="K55" s="212"/>
      <c r="L55" s="212"/>
    </row>
    <row r="56" spans="1:12" x14ac:dyDescent="0.25">
      <c r="A56" s="212"/>
      <c r="B56" s="212" t="s">
        <v>1403</v>
      </c>
      <c r="C56" s="212"/>
      <c r="D56" s="212"/>
      <c r="E56" s="212"/>
      <c r="F56" s="212"/>
      <c r="G56" s="212"/>
      <c r="H56" s="212"/>
      <c r="I56" s="212"/>
      <c r="J56" s="212"/>
      <c r="K56" s="212"/>
      <c r="L56" s="212"/>
    </row>
    <row r="57" spans="1:12" x14ac:dyDescent="0.25">
      <c r="A57" s="212"/>
      <c r="B57" s="212" t="s">
        <v>1419</v>
      </c>
      <c r="C57" s="212"/>
      <c r="D57" s="212"/>
      <c r="E57" s="212"/>
      <c r="F57" s="212"/>
      <c r="G57" s="212"/>
      <c r="H57" s="212"/>
      <c r="I57" s="212"/>
      <c r="J57" s="212"/>
      <c r="K57" s="212"/>
      <c r="L57" s="212"/>
    </row>
    <row r="58" spans="1:12" x14ac:dyDescent="0.25">
      <c r="A58" s="212"/>
      <c r="B58" s="212"/>
      <c r="C58" s="212"/>
      <c r="D58" s="212"/>
      <c r="E58" s="212"/>
      <c r="F58" s="212"/>
      <c r="G58" s="212"/>
      <c r="H58" s="212"/>
      <c r="I58" s="212"/>
      <c r="J58" s="212"/>
      <c r="K58" s="212"/>
      <c r="L58" s="212"/>
    </row>
    <row r="59" spans="1:12" x14ac:dyDescent="0.25">
      <c r="A59" s="212"/>
      <c r="B59" s="212"/>
      <c r="C59" s="212"/>
      <c r="D59" s="212"/>
      <c r="E59" s="212"/>
      <c r="F59" s="212"/>
      <c r="G59" s="212"/>
      <c r="H59" s="212"/>
      <c r="I59" s="212"/>
      <c r="J59" s="212"/>
      <c r="K59" s="212"/>
      <c r="L59" s="212"/>
    </row>
    <row r="60" spans="1:12" x14ac:dyDescent="0.25">
      <c r="A60" s="212"/>
      <c r="B60" s="212"/>
      <c r="C60" s="212"/>
      <c r="D60" s="212"/>
      <c r="E60" s="212"/>
      <c r="F60" s="212"/>
      <c r="G60" s="212"/>
      <c r="H60" s="212"/>
      <c r="I60" s="212"/>
      <c r="J60" s="212"/>
      <c r="K60" s="212"/>
      <c r="L60" s="212"/>
    </row>
    <row r="61" spans="1:12" x14ac:dyDescent="0.25">
      <c r="A61" s="212"/>
      <c r="B61" s="212"/>
      <c r="C61" s="212"/>
      <c r="D61" s="212"/>
      <c r="E61" s="212"/>
      <c r="F61" s="212"/>
      <c r="G61" s="212"/>
      <c r="H61" s="212"/>
      <c r="I61" s="212"/>
      <c r="J61" s="212"/>
      <c r="K61" s="212"/>
      <c r="L61" s="212"/>
    </row>
    <row r="62" spans="1:12" x14ac:dyDescent="0.25">
      <c r="A62" s="212"/>
      <c r="B62" s="212"/>
      <c r="C62" s="212"/>
      <c r="D62" s="212"/>
      <c r="E62" s="212"/>
      <c r="F62" s="212"/>
      <c r="G62" s="212"/>
      <c r="H62" s="212"/>
      <c r="I62" s="212"/>
      <c r="J62" s="212"/>
      <c r="K62" s="212"/>
      <c r="L62" s="212"/>
    </row>
    <row r="63" spans="1:12" x14ac:dyDescent="0.25">
      <c r="A63" s="212"/>
      <c r="B63" s="212"/>
      <c r="C63" s="212"/>
      <c r="D63" s="212"/>
      <c r="E63" s="212"/>
      <c r="F63" s="212"/>
      <c r="G63" s="212"/>
      <c r="H63" s="212"/>
      <c r="I63" s="212"/>
      <c r="J63" s="212"/>
      <c r="K63" s="212"/>
      <c r="L63" s="212"/>
    </row>
    <row r="64" spans="1:12" x14ac:dyDescent="0.25">
      <c r="A64" s="212"/>
      <c r="B64" s="212"/>
      <c r="C64" s="212"/>
      <c r="D64" s="212"/>
      <c r="E64" s="212"/>
      <c r="F64" s="212"/>
      <c r="G64" s="212"/>
      <c r="H64" s="212"/>
      <c r="I64" s="212"/>
      <c r="J64" s="212"/>
      <c r="K64" s="212"/>
      <c r="L64" s="212"/>
    </row>
    <row r="65" spans="1:12" x14ac:dyDescent="0.25">
      <c r="A65" s="212"/>
      <c r="B65" s="212"/>
      <c r="C65" s="212"/>
      <c r="D65" s="212"/>
      <c r="E65" s="212"/>
      <c r="F65" s="212"/>
      <c r="G65" s="212"/>
      <c r="H65" s="212"/>
      <c r="I65" s="212"/>
      <c r="J65" s="212"/>
      <c r="K65" s="212"/>
      <c r="L65" s="212"/>
    </row>
    <row r="66" spans="1:12" x14ac:dyDescent="0.25">
      <c r="A66" s="212"/>
      <c r="B66" s="212"/>
      <c r="C66" s="212"/>
      <c r="D66" s="212"/>
      <c r="E66" s="212"/>
      <c r="F66" s="212"/>
      <c r="G66" s="212"/>
      <c r="H66" s="212"/>
      <c r="I66" s="212"/>
      <c r="J66" s="212"/>
      <c r="K66" s="212"/>
      <c r="L66" s="212"/>
    </row>
    <row r="67" spans="1:12" x14ac:dyDescent="0.25">
      <c r="A67" s="212"/>
      <c r="B67" s="212" t="s">
        <v>1360</v>
      </c>
      <c r="C67" s="212"/>
      <c r="D67" s="212"/>
      <c r="E67" s="212"/>
      <c r="F67" s="212"/>
      <c r="G67" s="212"/>
      <c r="H67" s="212"/>
      <c r="I67" s="212"/>
      <c r="J67" s="212"/>
      <c r="K67" s="212"/>
      <c r="L67" s="212"/>
    </row>
    <row r="68" spans="1:12" x14ac:dyDescent="0.25">
      <c r="A68" s="212"/>
      <c r="B68" s="212" t="s">
        <v>1358</v>
      </c>
      <c r="C68" s="212"/>
      <c r="D68" s="212"/>
      <c r="E68" s="212"/>
      <c r="F68" s="212"/>
      <c r="G68" s="212"/>
      <c r="H68" s="212"/>
      <c r="I68" s="212"/>
      <c r="J68" s="212"/>
      <c r="K68" s="212"/>
      <c r="L68" s="212"/>
    </row>
    <row r="69" spans="1:12" x14ac:dyDescent="0.25">
      <c r="A69" s="212"/>
      <c r="B69" s="212"/>
      <c r="C69" s="212"/>
      <c r="D69" s="212"/>
      <c r="E69" s="212"/>
      <c r="F69" s="212"/>
      <c r="G69" s="212"/>
      <c r="H69" s="212"/>
      <c r="I69" s="212"/>
      <c r="J69" s="212"/>
      <c r="K69" s="212"/>
      <c r="L69" s="212"/>
    </row>
    <row r="70" spans="1:12" x14ac:dyDescent="0.25">
      <c r="A70" s="212"/>
      <c r="B70" s="212"/>
      <c r="C70" s="212"/>
      <c r="D70" s="212"/>
      <c r="E70" s="212"/>
      <c r="F70" s="212"/>
      <c r="G70" s="212"/>
      <c r="H70" s="212"/>
      <c r="I70" s="212"/>
      <c r="J70" s="212"/>
      <c r="K70" s="212"/>
      <c r="L70" s="212"/>
    </row>
    <row r="71" spans="1:12" x14ac:dyDescent="0.25">
      <c r="A71" s="212"/>
      <c r="B71" s="212"/>
      <c r="C71" s="212"/>
      <c r="D71" s="212"/>
      <c r="E71" s="212"/>
      <c r="F71" s="212"/>
      <c r="G71" s="212"/>
      <c r="H71" s="212"/>
      <c r="I71" s="212"/>
      <c r="J71" s="212"/>
      <c r="K71" s="212"/>
      <c r="L71" s="212"/>
    </row>
    <row r="72" spans="1:12" x14ac:dyDescent="0.25">
      <c r="A72" s="212"/>
      <c r="B72" s="212"/>
      <c r="C72" s="212"/>
      <c r="D72" s="212"/>
      <c r="E72" s="212"/>
      <c r="F72" s="212"/>
      <c r="G72" s="212"/>
      <c r="H72" s="212"/>
      <c r="I72" s="212"/>
      <c r="J72" s="212"/>
      <c r="K72" s="212"/>
      <c r="L72" s="212"/>
    </row>
    <row r="73" spans="1:12" x14ac:dyDescent="0.25">
      <c r="A73" s="212"/>
      <c r="B73" s="212"/>
      <c r="C73" s="212"/>
      <c r="D73" s="212"/>
      <c r="E73" s="212"/>
      <c r="F73" s="212"/>
      <c r="G73" s="212"/>
      <c r="H73" s="212"/>
      <c r="I73" s="212"/>
      <c r="J73" s="212"/>
      <c r="K73" s="212"/>
      <c r="L73" s="212"/>
    </row>
    <row r="74" spans="1:12" x14ac:dyDescent="0.25">
      <c r="A74" s="212"/>
      <c r="B74" s="212" t="s">
        <v>1361</v>
      </c>
      <c r="C74" s="212"/>
      <c r="D74" s="212"/>
      <c r="E74" s="212"/>
      <c r="F74" s="212"/>
      <c r="G74" s="212"/>
      <c r="H74" s="212"/>
      <c r="I74" s="212"/>
      <c r="J74" s="212"/>
      <c r="K74" s="212"/>
      <c r="L74" s="212"/>
    </row>
    <row r="75" spans="1:12" x14ac:dyDescent="0.25">
      <c r="A75" s="212"/>
      <c r="B75" s="212" t="s">
        <v>1362</v>
      </c>
      <c r="C75" s="212"/>
      <c r="D75" s="212"/>
      <c r="E75" s="212"/>
      <c r="F75" s="212"/>
      <c r="G75" s="212"/>
      <c r="H75" s="212"/>
      <c r="I75" s="212"/>
      <c r="J75" s="212"/>
      <c r="K75" s="212"/>
      <c r="L75" s="212"/>
    </row>
    <row r="76" spans="1:12" x14ac:dyDescent="0.25">
      <c r="A76" s="212"/>
      <c r="B76" s="212"/>
      <c r="C76" s="212"/>
      <c r="D76" s="212"/>
      <c r="E76" s="212"/>
      <c r="F76" s="212"/>
      <c r="G76" s="212"/>
      <c r="H76" s="212"/>
      <c r="I76" s="212"/>
      <c r="J76" s="212"/>
      <c r="K76" s="212"/>
      <c r="L76" s="212"/>
    </row>
    <row r="77" spans="1:12" x14ac:dyDescent="0.25">
      <c r="A77" s="212"/>
      <c r="B77" s="212"/>
      <c r="C77" s="212"/>
      <c r="D77" s="212"/>
      <c r="E77" s="212"/>
      <c r="F77" s="212"/>
      <c r="G77" s="212"/>
      <c r="H77" s="212"/>
      <c r="I77" s="212"/>
      <c r="J77" s="212"/>
      <c r="K77" s="212"/>
      <c r="L77" s="212"/>
    </row>
    <row r="78" spans="1:12" x14ac:dyDescent="0.25">
      <c r="A78" s="212"/>
      <c r="B78" s="212"/>
      <c r="C78" s="212"/>
      <c r="D78" s="212"/>
      <c r="E78" s="212"/>
      <c r="F78" s="212"/>
      <c r="G78" s="212"/>
      <c r="H78" s="212"/>
      <c r="I78" s="212"/>
      <c r="J78" s="212"/>
      <c r="K78" s="212"/>
      <c r="L78" s="212"/>
    </row>
    <row r="79" spans="1:12" x14ac:dyDescent="0.25">
      <c r="A79" s="212"/>
      <c r="B79" s="212"/>
      <c r="C79" s="212"/>
      <c r="D79" s="212"/>
      <c r="E79" s="212"/>
      <c r="F79" s="212"/>
      <c r="G79" s="212"/>
      <c r="H79" s="212"/>
      <c r="I79" s="212"/>
      <c r="J79" s="212"/>
      <c r="K79" s="212"/>
      <c r="L79" s="212"/>
    </row>
    <row r="80" spans="1:12" x14ac:dyDescent="0.25">
      <c r="A80" s="212"/>
      <c r="B80" s="212"/>
      <c r="C80" s="212"/>
      <c r="D80" s="212"/>
      <c r="E80" s="212"/>
      <c r="F80" s="212"/>
      <c r="G80" s="212"/>
      <c r="H80" s="212"/>
      <c r="I80" s="212"/>
      <c r="J80" s="212"/>
      <c r="K80" s="212"/>
      <c r="L80" s="212"/>
    </row>
    <row r="81" spans="1:12" x14ac:dyDescent="0.25">
      <c r="A81" s="213" t="s">
        <v>1376</v>
      </c>
      <c r="B81" s="212" t="s">
        <v>1363</v>
      </c>
      <c r="C81" s="212"/>
      <c r="D81" s="212"/>
      <c r="E81" s="212"/>
      <c r="F81" s="212"/>
      <c r="G81" s="212"/>
      <c r="H81" s="212"/>
      <c r="I81" s="212"/>
      <c r="J81" s="212"/>
      <c r="K81" s="212"/>
      <c r="L81" s="212"/>
    </row>
    <row r="82" spans="1:12" x14ac:dyDescent="0.25">
      <c r="A82" s="212"/>
      <c r="B82" s="212" t="s">
        <v>1420</v>
      </c>
      <c r="C82" s="212"/>
      <c r="D82" s="212"/>
      <c r="E82" s="212"/>
      <c r="F82" s="212"/>
      <c r="G82" s="212"/>
      <c r="H82" s="212"/>
      <c r="I82" s="212"/>
      <c r="J82" s="212"/>
      <c r="K82" s="212"/>
      <c r="L82" s="212"/>
    </row>
    <row r="83" spans="1:12" x14ac:dyDescent="0.25">
      <c r="A83" s="212"/>
      <c r="B83" s="212"/>
      <c r="C83" s="212"/>
      <c r="D83" s="212"/>
      <c r="E83" s="212"/>
      <c r="F83" s="212"/>
      <c r="G83" s="212"/>
      <c r="H83" s="212"/>
      <c r="I83" s="212"/>
      <c r="J83" s="212"/>
      <c r="K83" s="212"/>
      <c r="L83" s="212"/>
    </row>
    <row r="84" spans="1:12" x14ac:dyDescent="0.25">
      <c r="A84" s="212"/>
      <c r="B84" s="212"/>
      <c r="C84" s="212"/>
      <c r="D84" s="212"/>
      <c r="E84" s="212"/>
      <c r="F84" s="212"/>
      <c r="G84" s="212"/>
      <c r="H84" s="212"/>
      <c r="I84" s="212"/>
      <c r="J84" s="212"/>
      <c r="K84" s="212"/>
      <c r="L84" s="212"/>
    </row>
    <row r="85" spans="1:12" x14ac:dyDescent="0.25">
      <c r="A85" s="212"/>
      <c r="B85" s="212"/>
      <c r="C85" s="212"/>
      <c r="D85" s="212"/>
      <c r="E85" s="212"/>
      <c r="F85" s="212"/>
      <c r="G85" s="212"/>
      <c r="H85" s="212"/>
      <c r="I85" s="212"/>
      <c r="J85" s="212"/>
      <c r="K85" s="212"/>
      <c r="L85" s="212"/>
    </row>
    <row r="86" spans="1:12" x14ac:dyDescent="0.25">
      <c r="A86" s="212"/>
      <c r="B86" s="212"/>
      <c r="C86" s="212"/>
      <c r="D86" s="212"/>
      <c r="E86" s="212"/>
      <c r="F86" s="212"/>
      <c r="G86" s="212"/>
      <c r="H86" s="212"/>
      <c r="I86" s="212"/>
      <c r="J86" s="212"/>
      <c r="K86" s="212"/>
      <c r="L86" s="212"/>
    </row>
    <row r="87" spans="1:12" x14ac:dyDescent="0.25">
      <c r="A87" s="212"/>
      <c r="B87" s="212"/>
      <c r="C87" s="212"/>
      <c r="D87" s="212"/>
      <c r="E87" s="212"/>
      <c r="F87" s="212"/>
      <c r="G87" s="212"/>
      <c r="H87" s="212"/>
      <c r="I87" s="212"/>
      <c r="J87" s="212"/>
      <c r="K87" s="212"/>
      <c r="L87" s="212"/>
    </row>
    <row r="88" spans="1:12" x14ac:dyDescent="0.25">
      <c r="A88" s="212"/>
      <c r="B88" s="212"/>
      <c r="C88" s="212"/>
      <c r="D88" s="212"/>
      <c r="E88" s="212"/>
      <c r="F88" s="212"/>
      <c r="G88" s="212"/>
      <c r="H88" s="212"/>
      <c r="I88" s="212"/>
      <c r="J88" s="212"/>
      <c r="K88" s="212"/>
      <c r="L88" s="212"/>
    </row>
    <row r="89" spans="1:12" x14ac:dyDescent="0.25">
      <c r="A89" s="212"/>
      <c r="B89" s="212"/>
      <c r="C89" s="212"/>
      <c r="D89" s="212"/>
      <c r="E89" s="212"/>
      <c r="F89" s="212"/>
      <c r="G89" s="212"/>
      <c r="H89" s="212"/>
      <c r="I89" s="212"/>
      <c r="J89" s="212"/>
      <c r="K89" s="212"/>
      <c r="L89" s="212"/>
    </row>
    <row r="90" spans="1:12" x14ac:dyDescent="0.25">
      <c r="A90" s="212"/>
      <c r="B90" s="212"/>
      <c r="C90" s="212"/>
      <c r="D90" s="212"/>
      <c r="E90" s="212"/>
      <c r="F90" s="212"/>
      <c r="G90" s="212"/>
      <c r="H90" s="212"/>
      <c r="I90" s="212"/>
      <c r="J90" s="212"/>
      <c r="K90" s="212"/>
      <c r="L90" s="212"/>
    </row>
    <row r="91" spans="1:12" x14ac:dyDescent="0.25">
      <c r="A91" s="212"/>
      <c r="B91" s="212"/>
      <c r="C91" s="212"/>
      <c r="D91" s="212"/>
      <c r="E91" s="212"/>
      <c r="F91" s="212"/>
      <c r="G91" s="212"/>
      <c r="H91" s="212"/>
      <c r="I91" s="212"/>
      <c r="J91" s="212"/>
      <c r="K91" s="212"/>
      <c r="L91" s="212"/>
    </row>
    <row r="92" spans="1:12" x14ac:dyDescent="0.25">
      <c r="A92" s="212"/>
      <c r="B92" s="212"/>
      <c r="C92" s="212"/>
      <c r="D92" s="212"/>
      <c r="E92" s="212"/>
      <c r="F92" s="212"/>
      <c r="G92" s="212"/>
      <c r="H92" s="212"/>
      <c r="I92" s="212"/>
      <c r="J92" s="212"/>
      <c r="K92" s="212"/>
      <c r="L92" s="212"/>
    </row>
    <row r="93" spans="1:12" x14ac:dyDescent="0.25">
      <c r="A93" s="212"/>
      <c r="B93" s="212" t="s">
        <v>1365</v>
      </c>
      <c r="C93" s="212"/>
      <c r="D93" s="212"/>
      <c r="E93" s="212"/>
      <c r="F93" s="212"/>
      <c r="G93" s="212"/>
      <c r="H93" s="212"/>
      <c r="I93" s="212"/>
      <c r="J93" s="212"/>
      <c r="K93" s="212"/>
      <c r="L93" s="212"/>
    </row>
    <row r="94" spans="1:12" x14ac:dyDescent="0.25">
      <c r="A94" s="212"/>
      <c r="B94" s="212"/>
      <c r="C94" s="212"/>
      <c r="D94" s="212"/>
      <c r="E94" s="212"/>
      <c r="F94" s="212"/>
      <c r="G94" s="212"/>
      <c r="H94" s="212"/>
      <c r="I94" s="212"/>
      <c r="J94" s="212"/>
      <c r="K94" s="212"/>
      <c r="L94" s="212"/>
    </row>
    <row r="95" spans="1:12" x14ac:dyDescent="0.25">
      <c r="A95" s="212"/>
      <c r="B95" s="212"/>
      <c r="C95" s="212"/>
      <c r="D95" s="212"/>
      <c r="E95" s="212"/>
      <c r="F95" s="212"/>
      <c r="G95" s="212" t="s">
        <v>1366</v>
      </c>
      <c r="H95" s="212"/>
      <c r="I95" s="212"/>
      <c r="J95" s="212"/>
      <c r="K95" s="212"/>
      <c r="L95" s="212"/>
    </row>
    <row r="96" spans="1:12" x14ac:dyDescent="0.25">
      <c r="A96" s="212"/>
      <c r="B96" s="212"/>
      <c r="C96" s="212"/>
      <c r="D96" s="212"/>
      <c r="E96" s="212"/>
      <c r="F96" s="212"/>
      <c r="G96" s="212" t="s">
        <v>1367</v>
      </c>
      <c r="H96" s="212"/>
      <c r="I96" s="212"/>
      <c r="J96" s="212"/>
      <c r="K96" s="212"/>
      <c r="L96" s="212"/>
    </row>
    <row r="97" spans="1:12" x14ac:dyDescent="0.25">
      <c r="A97" s="212"/>
      <c r="B97" s="212"/>
      <c r="C97" s="212"/>
      <c r="D97" s="212"/>
      <c r="E97" s="212"/>
      <c r="F97" s="212"/>
      <c r="G97" s="212" t="s">
        <v>1368</v>
      </c>
      <c r="H97" s="212"/>
      <c r="I97" s="212"/>
      <c r="J97" s="212"/>
      <c r="K97" s="212"/>
      <c r="L97" s="212"/>
    </row>
    <row r="98" spans="1:12" x14ac:dyDescent="0.25">
      <c r="A98" s="212"/>
      <c r="B98" s="212"/>
      <c r="C98" s="212"/>
      <c r="D98" s="212"/>
      <c r="E98" s="212"/>
      <c r="F98" s="212"/>
      <c r="G98" s="212"/>
      <c r="H98" s="212"/>
      <c r="I98" s="212"/>
      <c r="J98" s="212"/>
      <c r="K98" s="212"/>
      <c r="L98" s="212"/>
    </row>
    <row r="99" spans="1:12" x14ac:dyDescent="0.25">
      <c r="A99" s="212"/>
      <c r="B99" s="212"/>
      <c r="C99" s="212"/>
      <c r="D99" s="212"/>
      <c r="E99" s="212"/>
      <c r="F99" s="212"/>
      <c r="G99" s="212" t="s">
        <v>1369</v>
      </c>
      <c r="H99" s="212"/>
      <c r="I99" s="212"/>
      <c r="J99" s="212"/>
      <c r="K99" s="212"/>
      <c r="L99" s="212"/>
    </row>
    <row r="100" spans="1:12" x14ac:dyDescent="0.25">
      <c r="A100" s="212"/>
      <c r="B100" s="212"/>
      <c r="C100" s="212"/>
      <c r="D100" s="212"/>
      <c r="E100" s="212"/>
      <c r="F100" s="212"/>
      <c r="G100" s="212" t="s">
        <v>1370</v>
      </c>
      <c r="H100" s="212"/>
      <c r="I100" s="212"/>
      <c r="J100" s="212"/>
      <c r="K100" s="212"/>
      <c r="L100" s="212"/>
    </row>
    <row r="101" spans="1:12" x14ac:dyDescent="0.25">
      <c r="A101" s="212"/>
      <c r="B101" s="212"/>
      <c r="C101" s="212"/>
      <c r="D101" s="212"/>
      <c r="E101" s="212"/>
      <c r="F101" s="212"/>
      <c r="G101" s="212"/>
      <c r="H101" s="212"/>
      <c r="I101" s="212"/>
      <c r="J101" s="212"/>
      <c r="K101" s="212"/>
      <c r="L101" s="212"/>
    </row>
    <row r="102" spans="1:12" x14ac:dyDescent="0.25">
      <c r="A102" s="213" t="s">
        <v>1378</v>
      </c>
      <c r="B102" s="212" t="s">
        <v>1372</v>
      </c>
      <c r="C102" s="212"/>
      <c r="D102" s="212"/>
      <c r="E102" s="212"/>
      <c r="F102" s="212"/>
      <c r="G102" s="212"/>
      <c r="H102" s="212"/>
      <c r="I102" s="212"/>
      <c r="J102" s="212"/>
      <c r="K102" s="212"/>
      <c r="L102" s="212"/>
    </row>
    <row r="103" spans="1:12" x14ac:dyDescent="0.25">
      <c r="A103" s="212"/>
      <c r="B103" s="212" t="s">
        <v>1373</v>
      </c>
      <c r="C103" s="212"/>
      <c r="D103" s="212"/>
      <c r="E103" s="212"/>
      <c r="F103" s="212"/>
      <c r="G103" s="212"/>
      <c r="H103" s="212"/>
      <c r="I103" s="212"/>
      <c r="J103" s="212"/>
      <c r="K103" s="212"/>
      <c r="L103" s="212"/>
    </row>
    <row r="104" spans="1:12" x14ac:dyDescent="0.25">
      <c r="A104" s="212"/>
      <c r="B104" s="212"/>
      <c r="C104" s="212"/>
      <c r="D104" s="212"/>
      <c r="E104" s="212"/>
      <c r="F104" s="212"/>
      <c r="G104" s="212"/>
      <c r="H104" s="212"/>
      <c r="I104" s="212"/>
      <c r="J104" s="212"/>
      <c r="K104" s="212"/>
      <c r="L104" s="212"/>
    </row>
    <row r="105" spans="1:12" x14ac:dyDescent="0.25">
      <c r="A105" s="212"/>
      <c r="B105" s="212"/>
      <c r="C105" s="212"/>
      <c r="D105" s="212"/>
      <c r="E105" s="212"/>
      <c r="F105" s="212"/>
      <c r="G105" s="212"/>
      <c r="H105" s="212"/>
      <c r="I105" s="212"/>
      <c r="J105" s="212"/>
      <c r="K105" s="212"/>
      <c r="L105" s="212"/>
    </row>
    <row r="106" spans="1:12" x14ac:dyDescent="0.25">
      <c r="A106" s="212"/>
      <c r="B106" s="212"/>
      <c r="C106" s="212"/>
      <c r="D106" s="212"/>
      <c r="E106" s="212"/>
      <c r="F106" s="212"/>
      <c r="G106" s="212"/>
      <c r="H106" s="212"/>
      <c r="I106" s="212"/>
      <c r="J106" s="212"/>
      <c r="K106" s="212"/>
      <c r="L106" s="212"/>
    </row>
    <row r="107" spans="1:12" x14ac:dyDescent="0.25">
      <c r="A107" s="212"/>
      <c r="B107" s="212"/>
      <c r="C107" s="212"/>
      <c r="D107" s="212"/>
      <c r="E107" s="212"/>
      <c r="F107" s="212"/>
      <c r="G107" s="212"/>
      <c r="H107" s="212"/>
      <c r="I107" s="212"/>
      <c r="J107" s="212"/>
      <c r="K107" s="212"/>
      <c r="L107" s="212"/>
    </row>
    <row r="108" spans="1:12" x14ac:dyDescent="0.25">
      <c r="A108" s="212"/>
      <c r="B108" s="212"/>
      <c r="C108" s="212"/>
      <c r="D108" s="212"/>
      <c r="E108" s="212"/>
      <c r="F108" s="212"/>
      <c r="G108" s="212"/>
      <c r="H108" s="212"/>
      <c r="I108" s="212"/>
      <c r="J108" s="212"/>
      <c r="K108" s="212"/>
      <c r="L108" s="212"/>
    </row>
    <row r="109" spans="1:12" x14ac:dyDescent="0.25">
      <c r="A109" s="213" t="s">
        <v>1382</v>
      </c>
      <c r="B109" s="212" t="s">
        <v>1421</v>
      </c>
      <c r="C109" s="212"/>
      <c r="D109" s="212"/>
      <c r="E109" s="212"/>
      <c r="F109" s="212"/>
      <c r="G109" s="212"/>
      <c r="H109" s="212"/>
      <c r="I109" s="212"/>
      <c r="J109" s="212"/>
      <c r="K109" s="212"/>
      <c r="L109" s="212"/>
    </row>
    <row r="110" spans="1:12" x14ac:dyDescent="0.25">
      <c r="A110" s="212"/>
      <c r="B110" s="212" t="s">
        <v>1374</v>
      </c>
      <c r="C110" s="212"/>
      <c r="D110" s="212"/>
      <c r="E110" s="212"/>
      <c r="F110" s="212"/>
      <c r="G110" s="212"/>
      <c r="H110" s="212"/>
      <c r="I110" s="212"/>
      <c r="J110" s="212"/>
      <c r="K110" s="212"/>
      <c r="L110" s="212"/>
    </row>
    <row r="111" spans="1:12" x14ac:dyDescent="0.25">
      <c r="A111" s="212"/>
      <c r="B111" s="212" t="s">
        <v>1375</v>
      </c>
      <c r="C111" s="212"/>
      <c r="D111" s="212"/>
      <c r="E111" s="212"/>
      <c r="F111" s="212"/>
      <c r="G111" s="212"/>
      <c r="H111" s="212"/>
      <c r="I111" s="212"/>
      <c r="J111" s="212"/>
      <c r="K111" s="212"/>
      <c r="L111" s="212"/>
    </row>
    <row r="112" spans="1:12" x14ac:dyDescent="0.25">
      <c r="A112" s="212"/>
      <c r="B112" s="212"/>
      <c r="C112" s="212"/>
      <c r="D112" s="212"/>
      <c r="E112" s="212"/>
      <c r="F112" s="212"/>
      <c r="G112" s="212"/>
      <c r="H112" s="212"/>
      <c r="I112" s="212"/>
      <c r="J112" s="212"/>
      <c r="K112" s="212"/>
      <c r="L112" s="212"/>
    </row>
    <row r="113" spans="1:12" x14ac:dyDescent="0.25">
      <c r="A113" s="212"/>
      <c r="B113" s="212"/>
      <c r="C113" s="212"/>
      <c r="D113" s="212"/>
      <c r="E113" s="212"/>
      <c r="F113" s="212"/>
      <c r="G113" s="212"/>
      <c r="H113" s="212"/>
      <c r="I113" s="212"/>
      <c r="J113" s="212"/>
      <c r="K113" s="212"/>
      <c r="L113" s="212"/>
    </row>
    <row r="114" spans="1:12" x14ac:dyDescent="0.25">
      <c r="A114" s="212"/>
      <c r="B114" s="212"/>
      <c r="C114" s="212"/>
      <c r="D114" s="212"/>
      <c r="E114" s="212"/>
      <c r="F114" s="212"/>
      <c r="G114" s="212"/>
      <c r="H114" s="212"/>
      <c r="I114" s="212"/>
      <c r="J114" s="212"/>
      <c r="K114" s="212"/>
      <c r="L114" s="212"/>
    </row>
    <row r="115" spans="1:12" x14ac:dyDescent="0.25">
      <c r="A115" s="213" t="s">
        <v>1395</v>
      </c>
      <c r="B115" s="212" t="s">
        <v>1422</v>
      </c>
      <c r="C115" s="212"/>
      <c r="D115" s="212"/>
      <c r="E115" s="212"/>
      <c r="F115" s="212"/>
      <c r="G115" s="212"/>
      <c r="H115" s="212"/>
      <c r="I115" s="212"/>
      <c r="J115" s="212"/>
      <c r="K115" s="212"/>
      <c r="L115" s="212"/>
    </row>
    <row r="116" spans="1:12" x14ac:dyDescent="0.25">
      <c r="A116" s="212"/>
      <c r="B116" s="212" t="s">
        <v>1385</v>
      </c>
      <c r="C116" s="212"/>
      <c r="D116" s="212"/>
      <c r="E116" s="212"/>
      <c r="F116" s="212"/>
      <c r="G116" s="212"/>
      <c r="H116" s="212"/>
      <c r="I116" s="212"/>
      <c r="J116" s="212"/>
      <c r="K116" s="212"/>
      <c r="L116" s="212"/>
    </row>
    <row r="117" spans="1:12" x14ac:dyDescent="0.25">
      <c r="A117" s="212"/>
      <c r="B117" s="212" t="s">
        <v>1386</v>
      </c>
      <c r="C117" s="212"/>
      <c r="D117" s="212"/>
      <c r="E117" s="212"/>
      <c r="F117" s="212"/>
      <c r="G117" s="212"/>
      <c r="H117" s="212"/>
      <c r="I117" s="212"/>
      <c r="J117" s="212"/>
      <c r="K117" s="212"/>
      <c r="L117" s="212"/>
    </row>
    <row r="118" spans="1:12" x14ac:dyDescent="0.25">
      <c r="A118" s="212"/>
      <c r="B118" s="212"/>
      <c r="C118" s="212"/>
      <c r="D118" s="212"/>
      <c r="E118" s="212"/>
      <c r="F118" s="212"/>
      <c r="G118" s="212"/>
      <c r="H118" s="212"/>
      <c r="I118" s="212"/>
      <c r="J118" s="212"/>
      <c r="K118" s="212"/>
      <c r="L118" s="212"/>
    </row>
    <row r="119" spans="1:12" x14ac:dyDescent="0.25">
      <c r="A119" s="212"/>
      <c r="B119" s="212" t="s">
        <v>1387</v>
      </c>
      <c r="C119" s="212"/>
      <c r="D119" s="212"/>
      <c r="E119" s="212"/>
      <c r="F119" s="212"/>
      <c r="G119" s="212"/>
      <c r="H119" s="212"/>
      <c r="I119" s="212"/>
      <c r="J119" s="212"/>
      <c r="K119" s="212"/>
      <c r="L119" s="212"/>
    </row>
    <row r="120" spans="1:12" x14ac:dyDescent="0.25">
      <c r="A120" s="212"/>
      <c r="B120" s="212" t="s">
        <v>1388</v>
      </c>
      <c r="C120" s="212"/>
      <c r="D120" s="212"/>
      <c r="E120" s="212"/>
      <c r="F120" s="212"/>
      <c r="G120" s="212"/>
      <c r="H120" s="212"/>
      <c r="I120" s="212"/>
      <c r="J120" s="212"/>
      <c r="K120" s="212"/>
      <c r="L120" s="212"/>
    </row>
    <row r="121" spans="1:12" x14ac:dyDescent="0.25">
      <c r="A121" s="212"/>
      <c r="B121" s="212" t="s">
        <v>1389</v>
      </c>
      <c r="C121" s="212"/>
      <c r="D121" s="212"/>
      <c r="E121" s="212"/>
      <c r="F121" s="212"/>
      <c r="G121" s="212"/>
      <c r="H121" s="212"/>
      <c r="I121" s="212"/>
      <c r="J121" s="212"/>
      <c r="K121" s="212"/>
      <c r="L121" s="212"/>
    </row>
    <row r="122" spans="1:12" x14ac:dyDescent="0.25">
      <c r="A122" s="212"/>
      <c r="B122" s="212"/>
      <c r="C122" s="212"/>
      <c r="D122" s="212"/>
      <c r="E122" s="212"/>
      <c r="F122" s="212"/>
      <c r="G122" s="212"/>
      <c r="H122" s="212"/>
      <c r="I122" s="212"/>
      <c r="J122" s="212"/>
      <c r="K122" s="212"/>
      <c r="L122" s="212"/>
    </row>
    <row r="123" spans="1:12" x14ac:dyDescent="0.25">
      <c r="A123" s="213" t="s">
        <v>1398</v>
      </c>
      <c r="B123" s="212" t="s">
        <v>1393</v>
      </c>
      <c r="C123" s="212"/>
      <c r="D123" s="212"/>
      <c r="E123" s="212"/>
      <c r="F123" s="212"/>
      <c r="G123" s="212"/>
      <c r="H123" s="212"/>
      <c r="I123" s="212"/>
      <c r="J123" s="212"/>
      <c r="K123" s="212"/>
      <c r="L123" s="212"/>
    </row>
    <row r="124" spans="1:12" x14ac:dyDescent="0.25">
      <c r="A124" s="212"/>
      <c r="B124" s="212"/>
      <c r="C124" s="212"/>
      <c r="D124" s="212"/>
      <c r="E124" s="212"/>
      <c r="F124" s="212"/>
      <c r="G124" s="212"/>
      <c r="H124" s="212"/>
      <c r="I124" s="212"/>
      <c r="J124" s="212"/>
      <c r="K124" s="212"/>
      <c r="L124" s="212"/>
    </row>
    <row r="125" spans="1:12" x14ac:dyDescent="0.25">
      <c r="A125" s="212"/>
      <c r="B125" s="212"/>
      <c r="C125" s="212"/>
      <c r="D125" s="212"/>
      <c r="E125" s="212"/>
      <c r="F125" s="212"/>
      <c r="G125" s="212"/>
      <c r="H125" s="212"/>
      <c r="I125" s="212"/>
      <c r="J125" s="212"/>
      <c r="K125" s="212"/>
      <c r="L125" s="212"/>
    </row>
    <row r="126" spans="1:12" x14ac:dyDescent="0.25">
      <c r="A126" s="212"/>
      <c r="B126" s="212"/>
      <c r="C126" s="212"/>
      <c r="D126" s="212"/>
      <c r="E126" s="212"/>
      <c r="F126" s="212"/>
      <c r="G126" s="212"/>
      <c r="H126" s="212"/>
      <c r="I126" s="212"/>
      <c r="J126" s="212"/>
      <c r="K126" s="212"/>
      <c r="L126" s="212"/>
    </row>
    <row r="127" spans="1:12" x14ac:dyDescent="0.25">
      <c r="A127" s="212"/>
      <c r="B127" s="212"/>
      <c r="C127" s="212"/>
      <c r="D127" s="212"/>
      <c r="E127" s="212"/>
      <c r="F127" s="212"/>
      <c r="G127" s="212"/>
      <c r="H127" s="212"/>
      <c r="I127" s="212"/>
      <c r="J127" s="212"/>
      <c r="K127" s="212"/>
      <c r="L127" s="212"/>
    </row>
    <row r="128" spans="1:12" x14ac:dyDescent="0.25">
      <c r="A128" s="212"/>
      <c r="B128" s="212"/>
      <c r="C128" s="212"/>
      <c r="D128" s="212"/>
      <c r="E128" s="212"/>
      <c r="F128" s="212"/>
      <c r="G128" s="212"/>
      <c r="H128" s="212"/>
      <c r="I128" s="212"/>
      <c r="J128" s="212"/>
      <c r="K128" s="212"/>
      <c r="L128" s="212"/>
    </row>
    <row r="129" spans="1:12" x14ac:dyDescent="0.25">
      <c r="A129" s="212"/>
      <c r="B129" s="212"/>
      <c r="C129" s="212"/>
      <c r="D129" s="212"/>
      <c r="E129" s="212"/>
      <c r="F129" s="212"/>
      <c r="G129" s="212"/>
      <c r="H129" s="212"/>
      <c r="I129" s="212"/>
      <c r="J129" s="212"/>
      <c r="K129" s="212"/>
      <c r="L129" s="212"/>
    </row>
    <row r="130" spans="1:12" x14ac:dyDescent="0.25">
      <c r="A130" s="212"/>
      <c r="B130" s="212"/>
      <c r="C130" s="212"/>
      <c r="D130" s="212"/>
      <c r="E130" s="212"/>
      <c r="F130" s="212"/>
      <c r="G130" s="212"/>
      <c r="H130" s="212"/>
      <c r="I130" s="212"/>
      <c r="J130" s="212"/>
      <c r="K130" s="212"/>
      <c r="L130" s="212"/>
    </row>
    <row r="131" spans="1:12" x14ac:dyDescent="0.25">
      <c r="A131" s="212"/>
      <c r="B131" s="212"/>
      <c r="C131" s="212"/>
      <c r="D131" s="212"/>
      <c r="E131" s="212"/>
      <c r="F131" s="212"/>
      <c r="G131" s="212"/>
      <c r="H131" s="212"/>
      <c r="I131" s="212"/>
      <c r="J131" s="212"/>
      <c r="K131" s="212"/>
      <c r="L131" s="212"/>
    </row>
    <row r="132" spans="1:12" x14ac:dyDescent="0.25">
      <c r="A132" s="212"/>
      <c r="B132" s="212"/>
      <c r="C132" s="212"/>
      <c r="D132" s="212"/>
      <c r="E132" s="212"/>
      <c r="F132" s="212"/>
      <c r="G132" s="212"/>
      <c r="H132" s="212"/>
      <c r="I132" s="212"/>
      <c r="J132" s="212"/>
      <c r="K132" s="212"/>
      <c r="L132" s="212"/>
    </row>
    <row r="133" spans="1:12" x14ac:dyDescent="0.25">
      <c r="A133" s="212"/>
      <c r="B133" s="212" t="s">
        <v>1394</v>
      </c>
      <c r="C133" s="212"/>
      <c r="D133" s="212"/>
      <c r="E133" s="212"/>
      <c r="F133" s="212"/>
      <c r="G133" s="212"/>
      <c r="H133" s="212"/>
      <c r="I133" s="212"/>
      <c r="J133" s="212"/>
      <c r="K133" s="212"/>
      <c r="L133" s="212"/>
    </row>
    <row r="134" spans="1:12" x14ac:dyDescent="0.25">
      <c r="A134" s="212"/>
      <c r="B134" s="212"/>
      <c r="C134" s="212"/>
      <c r="D134" s="212"/>
      <c r="E134" s="212"/>
      <c r="F134" s="212"/>
      <c r="G134" s="212"/>
      <c r="H134" s="212"/>
      <c r="I134" s="212"/>
      <c r="J134" s="212"/>
      <c r="K134" s="212"/>
      <c r="L134" s="212"/>
    </row>
    <row r="135" spans="1:12" x14ac:dyDescent="0.25">
      <c r="A135" s="212"/>
      <c r="B135" s="212"/>
      <c r="C135" s="212"/>
      <c r="D135" s="212"/>
      <c r="E135" s="212"/>
      <c r="F135" s="212"/>
      <c r="G135" s="212"/>
      <c r="H135" s="212"/>
      <c r="I135" s="212"/>
      <c r="J135" s="212"/>
      <c r="K135" s="212"/>
      <c r="L135" s="212"/>
    </row>
    <row r="136" spans="1:12" x14ac:dyDescent="0.25">
      <c r="A136" s="212"/>
      <c r="B136" s="212"/>
      <c r="C136" s="212"/>
      <c r="D136" s="212"/>
      <c r="E136" s="212"/>
      <c r="F136" s="212"/>
      <c r="G136" s="212"/>
      <c r="H136" s="212"/>
      <c r="I136" s="212"/>
      <c r="J136" s="212"/>
      <c r="K136" s="212"/>
      <c r="L136" s="212"/>
    </row>
    <row r="137" spans="1:12" x14ac:dyDescent="0.25">
      <c r="A137" s="212"/>
      <c r="B137" s="212"/>
      <c r="C137" s="212"/>
      <c r="D137" s="212"/>
      <c r="E137" s="212"/>
      <c r="F137" s="212"/>
      <c r="G137" s="212"/>
      <c r="H137" s="212"/>
      <c r="I137" s="212"/>
      <c r="J137" s="212"/>
      <c r="K137" s="212"/>
      <c r="L137" s="212"/>
    </row>
    <row r="138" spans="1:12" x14ac:dyDescent="0.25">
      <c r="A138" s="212"/>
      <c r="B138" s="212"/>
      <c r="C138" s="212"/>
      <c r="D138" s="212"/>
      <c r="E138" s="212"/>
      <c r="F138" s="212"/>
      <c r="G138" s="212"/>
      <c r="H138" s="212"/>
      <c r="I138" s="212"/>
      <c r="J138" s="212"/>
      <c r="K138" s="212"/>
      <c r="L138" s="212"/>
    </row>
    <row r="139" spans="1:12" x14ac:dyDescent="0.25">
      <c r="A139" s="212"/>
      <c r="B139" s="212"/>
      <c r="C139" s="212"/>
      <c r="D139" s="212"/>
      <c r="E139" s="212"/>
      <c r="F139" s="212"/>
      <c r="G139" s="212"/>
      <c r="H139" s="212"/>
      <c r="I139" s="212"/>
      <c r="J139" s="212"/>
      <c r="K139" s="212"/>
      <c r="L139" s="212"/>
    </row>
    <row r="140" spans="1:12" x14ac:dyDescent="0.25">
      <c r="A140" s="212"/>
      <c r="B140" s="212"/>
      <c r="C140" s="212"/>
      <c r="D140" s="212"/>
      <c r="E140" s="212"/>
      <c r="F140" s="212"/>
      <c r="G140" s="212"/>
      <c r="H140" s="212"/>
      <c r="I140" s="212"/>
      <c r="J140" s="212"/>
      <c r="K140" s="212"/>
      <c r="L140" s="212"/>
    </row>
    <row r="141" spans="1:12" x14ac:dyDescent="0.25">
      <c r="A141" s="212"/>
      <c r="B141" s="212"/>
      <c r="C141" s="212"/>
      <c r="D141" s="212"/>
      <c r="E141" s="212"/>
      <c r="F141" s="212"/>
      <c r="G141" s="212"/>
      <c r="H141" s="212"/>
      <c r="I141" s="212"/>
      <c r="J141" s="212"/>
      <c r="K141" s="212"/>
      <c r="L141" s="212"/>
    </row>
    <row r="142" spans="1:12" x14ac:dyDescent="0.25">
      <c r="A142" s="212"/>
      <c r="B142" s="212"/>
      <c r="C142" s="212"/>
      <c r="D142" s="212"/>
      <c r="E142" s="212"/>
      <c r="F142" s="212"/>
      <c r="G142" s="212"/>
      <c r="H142" s="212"/>
      <c r="I142" s="212"/>
      <c r="J142" s="212"/>
      <c r="K142" s="212"/>
      <c r="L142" s="212"/>
    </row>
    <row r="143" spans="1:12" x14ac:dyDescent="0.25">
      <c r="A143" s="212"/>
      <c r="B143" s="212"/>
      <c r="C143" s="212"/>
      <c r="D143" s="212"/>
      <c r="E143" s="212"/>
      <c r="F143" s="212"/>
      <c r="G143" s="212"/>
      <c r="H143" s="212"/>
      <c r="I143" s="212"/>
      <c r="J143" s="212"/>
      <c r="K143" s="212"/>
      <c r="L143" s="212"/>
    </row>
    <row r="144" spans="1:12" x14ac:dyDescent="0.25">
      <c r="A144" s="213"/>
      <c r="B144" s="212"/>
      <c r="C144" s="212"/>
      <c r="D144" s="212"/>
      <c r="E144" s="212"/>
      <c r="F144" s="212"/>
      <c r="G144" s="212"/>
      <c r="H144" s="212"/>
      <c r="I144" s="212"/>
      <c r="J144" s="212"/>
      <c r="K144" s="212"/>
      <c r="L144" s="212"/>
    </row>
    <row r="145" spans="1:12" x14ac:dyDescent="0.25">
      <c r="A145" s="212"/>
      <c r="B145" s="212"/>
      <c r="C145" s="212"/>
      <c r="D145" s="212"/>
      <c r="E145" s="212"/>
      <c r="F145" s="212"/>
      <c r="G145" s="212"/>
      <c r="H145" s="212"/>
      <c r="I145" s="212"/>
      <c r="J145" s="212"/>
      <c r="K145" s="212"/>
      <c r="L145" s="212"/>
    </row>
    <row r="146" spans="1:12" x14ac:dyDescent="0.25">
      <c r="A146" s="212"/>
      <c r="B146" s="212"/>
      <c r="C146" s="212"/>
      <c r="D146" s="212"/>
      <c r="E146" s="212"/>
      <c r="F146" s="212"/>
      <c r="G146" s="212"/>
      <c r="H146" s="212"/>
      <c r="I146" s="212"/>
      <c r="J146" s="212"/>
      <c r="K146" s="212"/>
      <c r="L146" s="212"/>
    </row>
    <row r="147" spans="1:12" x14ac:dyDescent="0.25">
      <c r="A147" s="212"/>
      <c r="B147" s="212"/>
      <c r="C147" s="212"/>
      <c r="D147" s="212"/>
      <c r="E147" s="212"/>
      <c r="F147" s="212"/>
      <c r="G147" s="212"/>
      <c r="H147" s="212"/>
      <c r="I147" s="212"/>
      <c r="J147" s="212"/>
      <c r="K147" s="212"/>
      <c r="L147" s="212"/>
    </row>
    <row r="148" spans="1:12" x14ac:dyDescent="0.25">
      <c r="A148" s="212"/>
      <c r="B148" s="212"/>
      <c r="C148" s="212"/>
      <c r="D148" s="212"/>
      <c r="E148" s="212"/>
      <c r="F148" s="212"/>
      <c r="G148" s="212"/>
      <c r="H148" s="212"/>
      <c r="I148" s="212"/>
      <c r="J148" s="212"/>
      <c r="K148" s="212"/>
      <c r="L148" s="212"/>
    </row>
    <row r="149" spans="1:12" x14ac:dyDescent="0.25">
      <c r="A149" s="212"/>
      <c r="B149" s="212"/>
      <c r="C149" s="212"/>
      <c r="D149" s="212"/>
      <c r="E149" s="212"/>
      <c r="F149" s="212"/>
      <c r="G149" s="212"/>
      <c r="H149" s="212"/>
      <c r="I149" s="212"/>
      <c r="J149" s="212"/>
      <c r="K149" s="212"/>
      <c r="L149" s="212"/>
    </row>
    <row r="150" spans="1:12" x14ac:dyDescent="0.25">
      <c r="A150" s="212"/>
      <c r="B150" s="212"/>
      <c r="C150" s="212"/>
      <c r="D150" s="212"/>
      <c r="E150" s="212"/>
      <c r="F150" s="212"/>
      <c r="G150" s="212"/>
      <c r="H150" s="212"/>
      <c r="I150" s="212"/>
      <c r="J150" s="212"/>
      <c r="K150" s="212"/>
      <c r="L150" s="212"/>
    </row>
    <row r="151" spans="1:12" x14ac:dyDescent="0.25">
      <c r="A151" s="212"/>
      <c r="B151" s="212"/>
      <c r="C151" s="212"/>
      <c r="D151" s="212"/>
      <c r="E151" s="212"/>
      <c r="F151" s="212"/>
      <c r="G151" s="212"/>
      <c r="H151" s="212"/>
      <c r="I151" s="212"/>
      <c r="J151" s="212"/>
      <c r="K151" s="212"/>
      <c r="L151" s="212"/>
    </row>
    <row r="152" spans="1:12" x14ac:dyDescent="0.25">
      <c r="A152" s="212"/>
      <c r="B152" s="212"/>
      <c r="C152" s="212"/>
      <c r="D152" s="212"/>
      <c r="E152" s="212"/>
      <c r="F152" s="212"/>
      <c r="G152" s="212"/>
      <c r="H152" s="212"/>
      <c r="I152" s="212"/>
      <c r="J152" s="212"/>
      <c r="K152" s="212"/>
      <c r="L152" s="212"/>
    </row>
    <row r="153" spans="1:12" x14ac:dyDescent="0.25">
      <c r="A153" s="212"/>
      <c r="B153" s="212"/>
      <c r="C153" s="212"/>
      <c r="D153" s="212"/>
      <c r="E153" s="212"/>
      <c r="F153" s="212"/>
      <c r="G153" s="212"/>
      <c r="H153" s="212"/>
      <c r="I153" s="212"/>
      <c r="J153" s="212"/>
      <c r="K153" s="212"/>
      <c r="L153" s="212"/>
    </row>
    <row r="154" spans="1:12" x14ac:dyDescent="0.25">
      <c r="A154" s="212"/>
      <c r="B154" s="212"/>
      <c r="C154" s="212"/>
      <c r="D154" s="212"/>
      <c r="E154" s="212"/>
      <c r="F154" s="212"/>
      <c r="G154" s="212"/>
      <c r="H154" s="212"/>
      <c r="I154" s="212"/>
      <c r="J154" s="212"/>
      <c r="K154" s="212"/>
      <c r="L154" s="212"/>
    </row>
    <row r="155" spans="1:12" x14ac:dyDescent="0.25">
      <c r="A155" s="212"/>
      <c r="B155" s="212"/>
      <c r="C155" s="212"/>
      <c r="D155" s="212"/>
      <c r="E155" s="212"/>
      <c r="F155" s="212"/>
      <c r="G155" s="212"/>
      <c r="H155" s="212"/>
      <c r="I155" s="212"/>
      <c r="J155" s="212"/>
      <c r="K155" s="212"/>
      <c r="L155" s="212"/>
    </row>
    <row r="156" spans="1:12" x14ac:dyDescent="0.25">
      <c r="A156" s="212"/>
      <c r="B156" s="212"/>
      <c r="C156" s="212"/>
      <c r="D156" s="212"/>
      <c r="E156" s="212"/>
      <c r="F156" s="212"/>
      <c r="G156" s="212"/>
      <c r="H156" s="212"/>
      <c r="I156" s="212"/>
      <c r="J156" s="212"/>
      <c r="K156" s="212"/>
      <c r="L156" s="212"/>
    </row>
    <row r="157" spans="1:12" x14ac:dyDescent="0.25">
      <c r="A157" s="212"/>
      <c r="B157" s="212"/>
      <c r="C157" s="212"/>
      <c r="D157" s="212"/>
      <c r="E157" s="212"/>
      <c r="F157" s="212"/>
      <c r="G157" s="212"/>
      <c r="H157" s="212"/>
      <c r="I157" s="212"/>
      <c r="J157" s="212"/>
      <c r="K157" s="212"/>
      <c r="L157" s="212"/>
    </row>
    <row r="158" spans="1:12" x14ac:dyDescent="0.25">
      <c r="A158" s="212"/>
      <c r="B158" s="212"/>
      <c r="C158" s="212"/>
      <c r="D158" s="212"/>
      <c r="E158" s="212"/>
      <c r="F158" s="212"/>
      <c r="G158" s="212"/>
      <c r="H158" s="212"/>
      <c r="I158" s="212"/>
      <c r="J158" s="212"/>
      <c r="K158" s="212"/>
      <c r="L158" s="212"/>
    </row>
    <row r="159" spans="1:12" x14ac:dyDescent="0.25">
      <c r="A159" s="212"/>
      <c r="B159" s="212"/>
      <c r="C159" s="212"/>
      <c r="D159" s="212"/>
      <c r="E159" s="212"/>
      <c r="F159" s="212"/>
      <c r="G159" s="212"/>
      <c r="H159" s="212"/>
      <c r="I159" s="212"/>
      <c r="J159" s="212"/>
      <c r="K159" s="212"/>
      <c r="L159" s="212"/>
    </row>
    <row r="160" spans="1:12" x14ac:dyDescent="0.25">
      <c r="A160" s="212"/>
      <c r="B160" s="212"/>
      <c r="C160" s="212"/>
      <c r="D160" s="212"/>
      <c r="E160" s="212"/>
      <c r="F160" s="212"/>
      <c r="G160" s="212"/>
      <c r="H160" s="212"/>
      <c r="I160" s="212"/>
      <c r="J160" s="212"/>
      <c r="K160" s="212"/>
      <c r="L160" s="212"/>
    </row>
    <row r="161" spans="1:12" x14ac:dyDescent="0.25">
      <c r="A161" s="212"/>
      <c r="B161" s="212"/>
      <c r="C161" s="212"/>
      <c r="D161" s="212"/>
      <c r="E161" s="212"/>
      <c r="F161" s="212"/>
      <c r="G161" s="212"/>
      <c r="H161" s="212"/>
      <c r="I161" s="212"/>
      <c r="J161" s="212"/>
      <c r="K161" s="212"/>
      <c r="L161" s="212"/>
    </row>
    <row r="162" spans="1:12" x14ac:dyDescent="0.25">
      <c r="A162" s="212"/>
      <c r="B162" s="212"/>
      <c r="C162" s="212"/>
      <c r="D162" s="212"/>
      <c r="E162" s="212"/>
      <c r="F162" s="212"/>
      <c r="G162" s="212"/>
      <c r="H162" s="212"/>
      <c r="I162" s="212"/>
      <c r="J162" s="212"/>
      <c r="K162" s="212"/>
      <c r="L162" s="212"/>
    </row>
    <row r="163" spans="1:12" x14ac:dyDescent="0.25">
      <c r="A163" s="212"/>
      <c r="B163" s="212"/>
      <c r="C163" s="212"/>
      <c r="D163" s="212"/>
      <c r="E163" s="212"/>
      <c r="F163" s="212"/>
      <c r="G163" s="212"/>
      <c r="H163" s="212"/>
      <c r="I163" s="212"/>
      <c r="J163" s="212"/>
      <c r="K163" s="212"/>
      <c r="L163" s="212"/>
    </row>
    <row r="164" spans="1:12" x14ac:dyDescent="0.25">
      <c r="A164" s="212"/>
      <c r="B164" s="212"/>
      <c r="C164" s="212"/>
      <c r="D164" s="212"/>
      <c r="E164" s="212"/>
      <c r="F164" s="212"/>
      <c r="G164" s="212"/>
      <c r="H164" s="212"/>
      <c r="I164" s="212"/>
      <c r="J164" s="212"/>
      <c r="K164" s="212"/>
      <c r="L164" s="212"/>
    </row>
    <row r="165" spans="1:12" x14ac:dyDescent="0.25">
      <c r="A165" s="212"/>
      <c r="B165" s="212"/>
      <c r="C165" s="212"/>
      <c r="D165" s="212"/>
      <c r="E165" s="212"/>
      <c r="F165" s="212"/>
      <c r="G165" s="212"/>
      <c r="H165" s="212"/>
      <c r="I165" s="212"/>
      <c r="J165" s="212"/>
      <c r="K165" s="212"/>
      <c r="L165" s="212"/>
    </row>
    <row r="166" spans="1:12" x14ac:dyDescent="0.25">
      <c r="A166" s="212"/>
      <c r="B166" s="212"/>
      <c r="C166" s="212"/>
      <c r="D166" s="212"/>
      <c r="E166" s="212"/>
      <c r="F166" s="212"/>
      <c r="G166" s="212"/>
      <c r="H166" s="212"/>
      <c r="I166" s="212"/>
      <c r="J166" s="212"/>
      <c r="K166" s="212"/>
      <c r="L166" s="212"/>
    </row>
    <row r="167" spans="1:12" x14ac:dyDescent="0.25">
      <c r="A167" s="212"/>
      <c r="B167" s="212"/>
      <c r="C167" s="212"/>
      <c r="D167" s="212"/>
      <c r="E167" s="212"/>
      <c r="F167" s="212"/>
      <c r="G167" s="212"/>
      <c r="H167" s="212"/>
      <c r="I167" s="212"/>
      <c r="J167" s="212"/>
      <c r="K167" s="212"/>
      <c r="L167" s="212"/>
    </row>
    <row r="168" spans="1:12" x14ac:dyDescent="0.25">
      <c r="A168" s="212"/>
      <c r="B168" s="212"/>
      <c r="C168" s="212"/>
      <c r="D168" s="212"/>
      <c r="E168" s="212"/>
      <c r="F168" s="212"/>
      <c r="G168" s="212"/>
      <c r="H168" s="212"/>
      <c r="I168" s="212"/>
      <c r="J168" s="212"/>
      <c r="K168" s="212"/>
      <c r="L168" s="212"/>
    </row>
    <row r="169" spans="1:12" x14ac:dyDescent="0.25">
      <c r="A169" s="212"/>
      <c r="B169" s="212"/>
      <c r="C169" s="212"/>
      <c r="D169" s="212"/>
      <c r="E169" s="212"/>
      <c r="F169" s="212"/>
      <c r="G169" s="212"/>
      <c r="H169" s="212"/>
      <c r="I169" s="212"/>
      <c r="J169" s="212"/>
      <c r="K169" s="212"/>
      <c r="L169" s="212"/>
    </row>
    <row r="170" spans="1:12" x14ac:dyDescent="0.25">
      <c r="A170" s="212"/>
      <c r="B170" s="212"/>
      <c r="C170" s="212"/>
      <c r="D170" s="212"/>
      <c r="E170" s="212"/>
      <c r="F170" s="212"/>
      <c r="G170" s="212"/>
      <c r="H170" s="212"/>
      <c r="I170" s="212"/>
      <c r="J170" s="212"/>
      <c r="K170" s="212"/>
      <c r="L170" s="212"/>
    </row>
    <row r="171" spans="1:12" x14ac:dyDescent="0.25">
      <c r="A171" s="212"/>
      <c r="B171" s="212"/>
      <c r="C171" s="212"/>
      <c r="D171" s="212"/>
      <c r="E171" s="212"/>
      <c r="F171" s="212"/>
      <c r="G171" s="212"/>
      <c r="H171" s="212"/>
      <c r="I171" s="212"/>
      <c r="J171" s="212"/>
      <c r="K171" s="212"/>
      <c r="L171" s="212"/>
    </row>
    <row r="172" spans="1:12" x14ac:dyDescent="0.25">
      <c r="A172" s="212"/>
      <c r="B172" s="212"/>
      <c r="C172" s="212"/>
      <c r="D172" s="212"/>
      <c r="E172" s="212"/>
      <c r="F172" s="212"/>
      <c r="G172" s="212"/>
      <c r="H172" s="212"/>
      <c r="I172" s="212"/>
      <c r="J172" s="212"/>
      <c r="K172" s="212"/>
      <c r="L172" s="212"/>
    </row>
    <row r="173" spans="1:12" x14ac:dyDescent="0.25">
      <c r="A173" s="212"/>
      <c r="B173" s="212"/>
      <c r="C173" s="212"/>
      <c r="D173" s="212"/>
      <c r="E173" s="212"/>
      <c r="F173" s="212"/>
      <c r="G173" s="212"/>
      <c r="H173" s="212"/>
      <c r="I173" s="212"/>
      <c r="J173" s="212"/>
      <c r="K173" s="212"/>
      <c r="L173" s="212"/>
    </row>
    <row r="174" spans="1:12" x14ac:dyDescent="0.25">
      <c r="A174" s="212"/>
      <c r="B174" s="212"/>
      <c r="C174" s="212"/>
      <c r="D174" s="212"/>
      <c r="E174" s="212"/>
      <c r="F174" s="212"/>
      <c r="G174" s="212"/>
      <c r="H174" s="212"/>
      <c r="I174" s="212"/>
      <c r="J174" s="212"/>
      <c r="K174" s="212"/>
      <c r="L174" s="212"/>
    </row>
    <row r="175" spans="1:12" x14ac:dyDescent="0.25">
      <c r="A175" s="212"/>
      <c r="B175" s="212"/>
      <c r="C175" s="212"/>
      <c r="D175" s="212"/>
      <c r="E175" s="212"/>
      <c r="F175" s="212"/>
      <c r="G175" s="212"/>
      <c r="H175" s="212"/>
      <c r="I175" s="212"/>
      <c r="J175" s="212"/>
      <c r="K175" s="212"/>
      <c r="L175" s="212"/>
    </row>
    <row r="176" spans="1:12" x14ac:dyDescent="0.25">
      <c r="A176" s="212"/>
      <c r="B176" s="212"/>
      <c r="C176" s="212"/>
      <c r="D176" s="212"/>
      <c r="E176" s="212"/>
      <c r="F176" s="212"/>
      <c r="G176" s="212"/>
      <c r="H176" s="212"/>
      <c r="I176" s="212"/>
      <c r="J176" s="212"/>
      <c r="K176" s="212"/>
      <c r="L176" s="212"/>
    </row>
    <row r="177" spans="1:12" x14ac:dyDescent="0.25">
      <c r="A177" s="212"/>
      <c r="B177" s="212"/>
      <c r="C177" s="212"/>
      <c r="D177" s="212"/>
      <c r="E177" s="212"/>
      <c r="F177" s="212"/>
      <c r="G177" s="212"/>
      <c r="H177" s="212"/>
      <c r="I177" s="212"/>
      <c r="J177" s="212"/>
      <c r="K177" s="212"/>
      <c r="L177" s="212"/>
    </row>
    <row r="178" spans="1:12" x14ac:dyDescent="0.25">
      <c r="A178" s="212"/>
      <c r="B178" s="212"/>
      <c r="C178" s="212"/>
      <c r="D178" s="212"/>
      <c r="E178" s="212"/>
      <c r="F178" s="212"/>
      <c r="G178" s="212"/>
      <c r="H178" s="212"/>
      <c r="I178" s="212"/>
      <c r="J178" s="212"/>
      <c r="K178" s="212"/>
      <c r="L178" s="212"/>
    </row>
  </sheetData>
  <mergeCells count="1">
    <mergeCell ref="A2:L2"/>
  </mergeCells>
  <hyperlinks>
    <hyperlink ref="B37" r:id="rId1"/>
  </hyperlinks>
  <pageMargins left="0.7" right="0.7" top="0.75" bottom="0.75" header="0.3" footer="0.3"/>
  <pageSetup scale="81" fitToHeight="3" orientation="portrait" horizontalDpi="0" verticalDpi="0"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2:WVS239"/>
  <sheetViews>
    <sheetView showGridLines="0" zoomScaleNormal="100" workbookViewId="0">
      <selection activeCell="B1" sqref="B1"/>
    </sheetView>
  </sheetViews>
  <sheetFormatPr defaultColWidth="0" defaultRowHeight="15" outlineLevelCol="1" x14ac:dyDescent="0.25"/>
  <cols>
    <col min="1" max="1" width="0.7109375" style="5" customWidth="1"/>
    <col min="2" max="2" width="11.7109375" style="5" customWidth="1"/>
    <col min="3" max="3" width="13.28515625" style="5" hidden="1" customWidth="1" outlineLevel="1"/>
    <col min="4" max="4" width="10" style="5" customWidth="1" collapsed="1"/>
    <col min="5" max="5" width="16.42578125" style="7" customWidth="1"/>
    <col min="6" max="6" width="3.28515625" style="6" customWidth="1"/>
    <col min="7" max="8" width="10" style="7" customWidth="1"/>
    <col min="9" max="9" width="5.7109375" style="7" customWidth="1"/>
    <col min="10" max="10" width="4.28515625" style="7" customWidth="1"/>
    <col min="11" max="11" width="13.28515625" style="7" customWidth="1"/>
    <col min="12" max="12" width="7.28515625" style="7" customWidth="1"/>
    <col min="13" max="13" width="1.140625" style="7" customWidth="1"/>
    <col min="14" max="14" width="2" style="7" customWidth="1"/>
    <col min="15" max="15" width="1.140625" style="7" customWidth="1"/>
    <col min="16" max="16" width="7.140625" style="7" customWidth="1"/>
    <col min="17" max="17" width="14.140625" style="7" customWidth="1"/>
    <col min="18" max="18" width="5.85546875" style="7" customWidth="1"/>
    <col min="19" max="20" width="8.5703125" style="7" customWidth="1"/>
    <col min="21" max="21" width="9.140625" style="24" customWidth="1"/>
    <col min="22" max="22" width="5" style="24" customWidth="1"/>
    <col min="23" max="23" width="7.28515625" style="7" customWidth="1"/>
    <col min="24" max="24" width="9.140625" style="11" hidden="1"/>
    <col min="25" max="145" width="9.140625" style="7" hidden="1"/>
    <col min="146" max="260" width="9.140625" style="5" hidden="1"/>
    <col min="261" max="261" width="8.42578125" style="5" hidden="1"/>
    <col min="262" max="262" width="11.7109375" style="5" hidden="1"/>
    <col min="263" max="263" width="22.5703125" style="5" hidden="1"/>
    <col min="264" max="264" width="10" style="5" hidden="1"/>
    <col min="265" max="265" width="88.85546875" style="5" hidden="1"/>
    <col min="266" max="266" width="15.140625" style="5" hidden="1"/>
    <col min="267" max="516" width="9.140625" style="5" hidden="1"/>
    <col min="517" max="517" width="8.42578125" style="5" hidden="1"/>
    <col min="518" max="518" width="11.7109375" style="5" hidden="1"/>
    <col min="519" max="519" width="22.5703125" style="5" hidden="1"/>
    <col min="520" max="520" width="10" style="5" hidden="1"/>
    <col min="521" max="521" width="88.85546875" style="5" hidden="1"/>
    <col min="522" max="522" width="15.140625" style="5" hidden="1"/>
    <col min="523" max="772" width="9.140625" style="5" hidden="1"/>
    <col min="773" max="773" width="8.42578125" style="5" hidden="1"/>
    <col min="774" max="774" width="11.7109375" style="5" hidden="1"/>
    <col min="775" max="775" width="22.5703125" style="5" hidden="1"/>
    <col min="776" max="776" width="10" style="5" hidden="1"/>
    <col min="777" max="777" width="88.85546875" style="5" hidden="1"/>
    <col min="778" max="778" width="15.140625" style="5" hidden="1"/>
    <col min="779" max="1028" width="9.140625" style="5" hidden="1"/>
    <col min="1029" max="1029" width="8.42578125" style="5" hidden="1"/>
    <col min="1030" max="1030" width="11.7109375" style="5" hidden="1"/>
    <col min="1031" max="1031" width="22.5703125" style="5" hidden="1"/>
    <col min="1032" max="1032" width="10" style="5" hidden="1"/>
    <col min="1033" max="1033" width="88.85546875" style="5" hidden="1"/>
    <col min="1034" max="1034" width="15.140625" style="5" hidden="1"/>
    <col min="1035" max="1284" width="9.140625" style="5" hidden="1"/>
    <col min="1285" max="1285" width="8.42578125" style="5" hidden="1"/>
    <col min="1286" max="1286" width="11.7109375" style="5" hidden="1"/>
    <col min="1287" max="1287" width="22.5703125" style="5" hidden="1"/>
    <col min="1288" max="1288" width="10" style="5" hidden="1"/>
    <col min="1289" max="1289" width="88.85546875" style="5" hidden="1"/>
    <col min="1290" max="1290" width="15.140625" style="5" hidden="1"/>
    <col min="1291" max="1540" width="9.140625" style="5" hidden="1"/>
    <col min="1541" max="1541" width="8.42578125" style="5" hidden="1"/>
    <col min="1542" max="1542" width="11.7109375" style="5" hidden="1"/>
    <col min="1543" max="1543" width="22.5703125" style="5" hidden="1"/>
    <col min="1544" max="1544" width="10" style="5" hidden="1"/>
    <col min="1545" max="1545" width="88.85546875" style="5" hidden="1"/>
    <col min="1546" max="1546" width="15.140625" style="5" hidden="1"/>
    <col min="1547" max="1796" width="9.140625" style="5" hidden="1"/>
    <col min="1797" max="1797" width="8.42578125" style="5" hidden="1"/>
    <col min="1798" max="1798" width="11.7109375" style="5" hidden="1"/>
    <col min="1799" max="1799" width="22.5703125" style="5" hidden="1"/>
    <col min="1800" max="1800" width="10" style="5" hidden="1"/>
    <col min="1801" max="1801" width="88.85546875" style="5" hidden="1"/>
    <col min="1802" max="1802" width="15.140625" style="5" hidden="1"/>
    <col min="1803" max="2052" width="9.140625" style="5" hidden="1"/>
    <col min="2053" max="2053" width="8.42578125" style="5" hidden="1"/>
    <col min="2054" max="2054" width="11.7109375" style="5" hidden="1"/>
    <col min="2055" max="2055" width="22.5703125" style="5" hidden="1"/>
    <col min="2056" max="2056" width="10" style="5" hidden="1"/>
    <col min="2057" max="2057" width="88.85546875" style="5" hidden="1"/>
    <col min="2058" max="2058" width="15.140625" style="5" hidden="1"/>
    <col min="2059" max="2308" width="9.140625" style="5" hidden="1"/>
    <col min="2309" max="2309" width="8.42578125" style="5" hidden="1"/>
    <col min="2310" max="2310" width="11.7109375" style="5" hidden="1"/>
    <col min="2311" max="2311" width="22.5703125" style="5" hidden="1"/>
    <col min="2312" max="2312" width="10" style="5" hidden="1"/>
    <col min="2313" max="2313" width="88.85546875" style="5" hidden="1"/>
    <col min="2314" max="2314" width="15.140625" style="5" hidden="1"/>
    <col min="2315" max="2564" width="9.140625" style="5" hidden="1"/>
    <col min="2565" max="2565" width="8.42578125" style="5" hidden="1"/>
    <col min="2566" max="2566" width="11.7109375" style="5" hidden="1"/>
    <col min="2567" max="2567" width="22.5703125" style="5" hidden="1"/>
    <col min="2568" max="2568" width="10" style="5" hidden="1"/>
    <col min="2569" max="2569" width="88.85546875" style="5" hidden="1"/>
    <col min="2570" max="2570" width="15.140625" style="5" hidden="1"/>
    <col min="2571" max="2820" width="9.140625" style="5" hidden="1"/>
    <col min="2821" max="2821" width="8.42578125" style="5" hidden="1"/>
    <col min="2822" max="2822" width="11.7109375" style="5" hidden="1"/>
    <col min="2823" max="2823" width="22.5703125" style="5" hidden="1"/>
    <col min="2824" max="2824" width="10" style="5" hidden="1"/>
    <col min="2825" max="2825" width="88.85546875" style="5" hidden="1"/>
    <col min="2826" max="2826" width="15.140625" style="5" hidden="1"/>
    <col min="2827" max="3076" width="9.140625" style="5" hidden="1"/>
    <col min="3077" max="3077" width="8.42578125" style="5" hidden="1"/>
    <col min="3078" max="3078" width="11.7109375" style="5" hidden="1"/>
    <col min="3079" max="3079" width="22.5703125" style="5" hidden="1"/>
    <col min="3080" max="3080" width="10" style="5" hidden="1"/>
    <col min="3081" max="3081" width="88.85546875" style="5" hidden="1"/>
    <col min="3082" max="3082" width="15.140625" style="5" hidden="1"/>
    <col min="3083" max="3332" width="9.140625" style="5" hidden="1"/>
    <col min="3333" max="3333" width="8.42578125" style="5" hidden="1"/>
    <col min="3334" max="3334" width="11.7109375" style="5" hidden="1"/>
    <col min="3335" max="3335" width="22.5703125" style="5" hidden="1"/>
    <col min="3336" max="3336" width="10" style="5" hidden="1"/>
    <col min="3337" max="3337" width="88.85546875" style="5" hidden="1"/>
    <col min="3338" max="3338" width="15.140625" style="5" hidden="1"/>
    <col min="3339" max="3588" width="9.140625" style="5" hidden="1"/>
    <col min="3589" max="3589" width="8.42578125" style="5" hidden="1"/>
    <col min="3590" max="3590" width="11.7109375" style="5" hidden="1"/>
    <col min="3591" max="3591" width="22.5703125" style="5" hidden="1"/>
    <col min="3592" max="3592" width="10" style="5" hidden="1"/>
    <col min="3593" max="3593" width="88.85546875" style="5" hidden="1"/>
    <col min="3594" max="3594" width="15.140625" style="5" hidden="1"/>
    <col min="3595" max="3844" width="9.140625" style="5" hidden="1"/>
    <col min="3845" max="3845" width="8.42578125" style="5" hidden="1"/>
    <col min="3846" max="3846" width="11.7109375" style="5" hidden="1"/>
    <col min="3847" max="3847" width="22.5703125" style="5" hidden="1"/>
    <col min="3848" max="3848" width="10" style="5" hidden="1"/>
    <col min="3849" max="3849" width="88.85546875" style="5" hidden="1"/>
    <col min="3850" max="3850" width="15.140625" style="5" hidden="1"/>
    <col min="3851" max="4100" width="9.140625" style="5" hidden="1"/>
    <col min="4101" max="4101" width="8.42578125" style="5" hidden="1"/>
    <col min="4102" max="4102" width="11.7109375" style="5" hidden="1"/>
    <col min="4103" max="4103" width="22.5703125" style="5" hidden="1"/>
    <col min="4104" max="4104" width="10" style="5" hidden="1"/>
    <col min="4105" max="4105" width="88.85546875" style="5" hidden="1"/>
    <col min="4106" max="4106" width="15.140625" style="5" hidden="1"/>
    <col min="4107" max="4356" width="9.140625" style="5" hidden="1"/>
    <col min="4357" max="4357" width="8.42578125" style="5" hidden="1"/>
    <col min="4358" max="4358" width="11.7109375" style="5" hidden="1"/>
    <col min="4359" max="4359" width="22.5703125" style="5" hidden="1"/>
    <col min="4360" max="4360" width="10" style="5" hidden="1"/>
    <col min="4361" max="4361" width="88.85546875" style="5" hidden="1"/>
    <col min="4362" max="4362" width="15.140625" style="5" hidden="1"/>
    <col min="4363" max="4612" width="9.140625" style="5" hidden="1"/>
    <col min="4613" max="4613" width="8.42578125" style="5" hidden="1"/>
    <col min="4614" max="4614" width="11.7109375" style="5" hidden="1"/>
    <col min="4615" max="4615" width="22.5703125" style="5" hidden="1"/>
    <col min="4616" max="4616" width="10" style="5" hidden="1"/>
    <col min="4617" max="4617" width="88.85546875" style="5" hidden="1"/>
    <col min="4618" max="4618" width="15.140625" style="5" hidden="1"/>
    <col min="4619" max="4868" width="9.140625" style="5" hidden="1"/>
    <col min="4869" max="4869" width="8.42578125" style="5" hidden="1"/>
    <col min="4870" max="4870" width="11.7109375" style="5" hidden="1"/>
    <col min="4871" max="4871" width="22.5703125" style="5" hidden="1"/>
    <col min="4872" max="4872" width="10" style="5" hidden="1"/>
    <col min="4873" max="4873" width="88.85546875" style="5" hidden="1"/>
    <col min="4874" max="4874" width="15.140625" style="5" hidden="1"/>
    <col min="4875" max="5124" width="9.140625" style="5" hidden="1"/>
    <col min="5125" max="5125" width="8.42578125" style="5" hidden="1"/>
    <col min="5126" max="5126" width="11.7109375" style="5" hidden="1"/>
    <col min="5127" max="5127" width="22.5703125" style="5" hidden="1"/>
    <col min="5128" max="5128" width="10" style="5" hidden="1"/>
    <col min="5129" max="5129" width="88.85546875" style="5" hidden="1"/>
    <col min="5130" max="5130" width="15.140625" style="5" hidden="1"/>
    <col min="5131" max="5380" width="9.140625" style="5" hidden="1"/>
    <col min="5381" max="5381" width="8.42578125" style="5" hidden="1"/>
    <col min="5382" max="5382" width="11.7109375" style="5" hidden="1"/>
    <col min="5383" max="5383" width="22.5703125" style="5" hidden="1"/>
    <col min="5384" max="5384" width="10" style="5" hidden="1"/>
    <col min="5385" max="5385" width="88.85546875" style="5" hidden="1"/>
    <col min="5386" max="5386" width="15.140625" style="5" hidden="1"/>
    <col min="5387" max="5636" width="9.140625" style="5" hidden="1"/>
    <col min="5637" max="5637" width="8.42578125" style="5" hidden="1"/>
    <col min="5638" max="5638" width="11.7109375" style="5" hidden="1"/>
    <col min="5639" max="5639" width="22.5703125" style="5" hidden="1"/>
    <col min="5640" max="5640" width="10" style="5" hidden="1"/>
    <col min="5641" max="5641" width="88.85546875" style="5" hidden="1"/>
    <col min="5642" max="5642" width="15.140625" style="5" hidden="1"/>
    <col min="5643" max="5892" width="9.140625" style="5" hidden="1"/>
    <col min="5893" max="5893" width="8.42578125" style="5" hidden="1"/>
    <col min="5894" max="5894" width="11.7109375" style="5" hidden="1"/>
    <col min="5895" max="5895" width="22.5703125" style="5" hidden="1"/>
    <col min="5896" max="5896" width="10" style="5" hidden="1"/>
    <col min="5897" max="5897" width="88.85546875" style="5" hidden="1"/>
    <col min="5898" max="5898" width="15.140625" style="5" hidden="1"/>
    <col min="5899" max="6148" width="9.140625" style="5" hidden="1"/>
    <col min="6149" max="6149" width="8.42578125" style="5" hidden="1"/>
    <col min="6150" max="6150" width="11.7109375" style="5" hidden="1"/>
    <col min="6151" max="6151" width="22.5703125" style="5" hidden="1"/>
    <col min="6152" max="6152" width="10" style="5" hidden="1"/>
    <col min="6153" max="6153" width="88.85546875" style="5" hidden="1"/>
    <col min="6154" max="6154" width="15.140625" style="5" hidden="1"/>
    <col min="6155" max="6404" width="9.140625" style="5" hidden="1"/>
    <col min="6405" max="6405" width="8.42578125" style="5" hidden="1"/>
    <col min="6406" max="6406" width="11.7109375" style="5" hidden="1"/>
    <col min="6407" max="6407" width="22.5703125" style="5" hidden="1"/>
    <col min="6408" max="6408" width="10" style="5" hidden="1"/>
    <col min="6409" max="6409" width="88.85546875" style="5" hidden="1"/>
    <col min="6410" max="6410" width="15.140625" style="5" hidden="1"/>
    <col min="6411" max="6660" width="9.140625" style="5" hidden="1"/>
    <col min="6661" max="6661" width="8.42578125" style="5" hidden="1"/>
    <col min="6662" max="6662" width="11.7109375" style="5" hidden="1"/>
    <col min="6663" max="6663" width="22.5703125" style="5" hidden="1"/>
    <col min="6664" max="6664" width="10" style="5" hidden="1"/>
    <col min="6665" max="6665" width="88.85546875" style="5" hidden="1"/>
    <col min="6666" max="6666" width="15.140625" style="5" hidden="1"/>
    <col min="6667" max="6916" width="9.140625" style="5" hidden="1"/>
    <col min="6917" max="6917" width="8.42578125" style="5" hidden="1"/>
    <col min="6918" max="6918" width="11.7109375" style="5" hidden="1"/>
    <col min="6919" max="6919" width="22.5703125" style="5" hidden="1"/>
    <col min="6920" max="6920" width="10" style="5" hidden="1"/>
    <col min="6921" max="6921" width="88.85546875" style="5" hidden="1"/>
    <col min="6922" max="6922" width="15.140625" style="5" hidden="1"/>
    <col min="6923" max="7172" width="9.140625" style="5" hidden="1"/>
    <col min="7173" max="7173" width="8.42578125" style="5" hidden="1"/>
    <col min="7174" max="7174" width="11.7109375" style="5" hidden="1"/>
    <col min="7175" max="7175" width="22.5703125" style="5" hidden="1"/>
    <col min="7176" max="7176" width="10" style="5" hidden="1"/>
    <col min="7177" max="7177" width="88.85546875" style="5" hidden="1"/>
    <col min="7178" max="7178" width="15.140625" style="5" hidden="1"/>
    <col min="7179" max="7428" width="9.140625" style="5" hidden="1"/>
    <col min="7429" max="7429" width="8.42578125" style="5" hidden="1"/>
    <col min="7430" max="7430" width="11.7109375" style="5" hidden="1"/>
    <col min="7431" max="7431" width="22.5703125" style="5" hidden="1"/>
    <col min="7432" max="7432" width="10" style="5" hidden="1"/>
    <col min="7433" max="7433" width="88.85546875" style="5" hidden="1"/>
    <col min="7434" max="7434" width="15.140625" style="5" hidden="1"/>
    <col min="7435" max="7684" width="9.140625" style="5" hidden="1"/>
    <col min="7685" max="7685" width="8.42578125" style="5" hidden="1"/>
    <col min="7686" max="7686" width="11.7109375" style="5" hidden="1"/>
    <col min="7687" max="7687" width="22.5703125" style="5" hidden="1"/>
    <col min="7688" max="7688" width="10" style="5" hidden="1"/>
    <col min="7689" max="7689" width="88.85546875" style="5" hidden="1"/>
    <col min="7690" max="7690" width="15.140625" style="5" hidden="1"/>
    <col min="7691" max="7940" width="9.140625" style="5" hidden="1"/>
    <col min="7941" max="7941" width="8.42578125" style="5" hidden="1"/>
    <col min="7942" max="7942" width="11.7109375" style="5" hidden="1"/>
    <col min="7943" max="7943" width="22.5703125" style="5" hidden="1"/>
    <col min="7944" max="7944" width="10" style="5" hidden="1"/>
    <col min="7945" max="7945" width="88.85546875" style="5" hidden="1"/>
    <col min="7946" max="7946" width="15.140625" style="5" hidden="1"/>
    <col min="7947" max="8196" width="9.140625" style="5" hidden="1"/>
    <col min="8197" max="8197" width="8.42578125" style="5" hidden="1"/>
    <col min="8198" max="8198" width="11.7109375" style="5" hidden="1"/>
    <col min="8199" max="8199" width="22.5703125" style="5" hidden="1"/>
    <col min="8200" max="8200" width="10" style="5" hidden="1"/>
    <col min="8201" max="8201" width="88.85546875" style="5" hidden="1"/>
    <col min="8202" max="8202" width="15.140625" style="5" hidden="1"/>
    <col min="8203" max="8452" width="9.140625" style="5" hidden="1"/>
    <col min="8453" max="8453" width="8.42578125" style="5" hidden="1"/>
    <col min="8454" max="8454" width="11.7109375" style="5" hidden="1"/>
    <col min="8455" max="8455" width="22.5703125" style="5" hidden="1"/>
    <col min="8456" max="8456" width="10" style="5" hidden="1"/>
    <col min="8457" max="8457" width="88.85546875" style="5" hidden="1"/>
    <col min="8458" max="8458" width="15.140625" style="5" hidden="1"/>
    <col min="8459" max="8708" width="9.140625" style="5" hidden="1"/>
    <col min="8709" max="8709" width="8.42578125" style="5" hidden="1"/>
    <col min="8710" max="8710" width="11.7109375" style="5" hidden="1"/>
    <col min="8711" max="8711" width="22.5703125" style="5" hidden="1"/>
    <col min="8712" max="8712" width="10" style="5" hidden="1"/>
    <col min="8713" max="8713" width="88.85546875" style="5" hidden="1"/>
    <col min="8714" max="8714" width="15.140625" style="5" hidden="1"/>
    <col min="8715" max="8964" width="9.140625" style="5" hidden="1"/>
    <col min="8965" max="8965" width="8.42578125" style="5" hidden="1"/>
    <col min="8966" max="8966" width="11.7109375" style="5" hidden="1"/>
    <col min="8967" max="8967" width="22.5703125" style="5" hidden="1"/>
    <col min="8968" max="8968" width="10" style="5" hidden="1"/>
    <col min="8969" max="8969" width="88.85546875" style="5" hidden="1"/>
    <col min="8970" max="8970" width="15.140625" style="5" hidden="1"/>
    <col min="8971" max="9220" width="9.140625" style="5" hidden="1"/>
    <col min="9221" max="9221" width="8.42578125" style="5" hidden="1"/>
    <col min="9222" max="9222" width="11.7109375" style="5" hidden="1"/>
    <col min="9223" max="9223" width="22.5703125" style="5" hidden="1"/>
    <col min="9224" max="9224" width="10" style="5" hidden="1"/>
    <col min="9225" max="9225" width="88.85546875" style="5" hidden="1"/>
    <col min="9226" max="9226" width="15.140625" style="5" hidden="1"/>
    <col min="9227" max="9476" width="9.140625" style="5" hidden="1"/>
    <col min="9477" max="9477" width="8.42578125" style="5" hidden="1"/>
    <col min="9478" max="9478" width="11.7109375" style="5" hidden="1"/>
    <col min="9479" max="9479" width="22.5703125" style="5" hidden="1"/>
    <col min="9480" max="9480" width="10" style="5" hidden="1"/>
    <col min="9481" max="9481" width="88.85546875" style="5" hidden="1"/>
    <col min="9482" max="9482" width="15.140625" style="5" hidden="1"/>
    <col min="9483" max="9732" width="9.140625" style="5" hidden="1"/>
    <col min="9733" max="9733" width="8.42578125" style="5" hidden="1"/>
    <col min="9734" max="9734" width="11.7109375" style="5" hidden="1"/>
    <col min="9735" max="9735" width="22.5703125" style="5" hidden="1"/>
    <col min="9736" max="9736" width="10" style="5" hidden="1"/>
    <col min="9737" max="9737" width="88.85546875" style="5" hidden="1"/>
    <col min="9738" max="9738" width="15.140625" style="5" hidden="1"/>
    <col min="9739" max="9988" width="9.140625" style="5" hidden="1"/>
    <col min="9989" max="9989" width="8.42578125" style="5" hidden="1"/>
    <col min="9990" max="9990" width="11.7109375" style="5" hidden="1"/>
    <col min="9991" max="9991" width="22.5703125" style="5" hidden="1"/>
    <col min="9992" max="9992" width="10" style="5" hidden="1"/>
    <col min="9993" max="9993" width="88.85546875" style="5" hidden="1"/>
    <col min="9994" max="9994" width="15.140625" style="5" hidden="1"/>
    <col min="9995" max="10244" width="9.140625" style="5" hidden="1"/>
    <col min="10245" max="10245" width="8.42578125" style="5" hidden="1"/>
    <col min="10246" max="10246" width="11.7109375" style="5" hidden="1"/>
    <col min="10247" max="10247" width="22.5703125" style="5" hidden="1"/>
    <col min="10248" max="10248" width="10" style="5" hidden="1"/>
    <col min="10249" max="10249" width="88.85546875" style="5" hidden="1"/>
    <col min="10250" max="10250" width="15.140625" style="5" hidden="1"/>
    <col min="10251" max="10500" width="9.140625" style="5" hidden="1"/>
    <col min="10501" max="10501" width="8.42578125" style="5" hidden="1"/>
    <col min="10502" max="10502" width="11.7109375" style="5" hidden="1"/>
    <col min="10503" max="10503" width="22.5703125" style="5" hidden="1"/>
    <col min="10504" max="10504" width="10" style="5" hidden="1"/>
    <col min="10505" max="10505" width="88.85546875" style="5" hidden="1"/>
    <col min="10506" max="10506" width="15.140625" style="5" hidden="1"/>
    <col min="10507" max="10756" width="9.140625" style="5" hidden="1"/>
    <col min="10757" max="10757" width="8.42578125" style="5" hidden="1"/>
    <col min="10758" max="10758" width="11.7109375" style="5" hidden="1"/>
    <col min="10759" max="10759" width="22.5703125" style="5" hidden="1"/>
    <col min="10760" max="10760" width="10" style="5" hidden="1"/>
    <col min="10761" max="10761" width="88.85546875" style="5" hidden="1"/>
    <col min="10762" max="10762" width="15.140625" style="5" hidden="1"/>
    <col min="10763" max="11012" width="9.140625" style="5" hidden="1"/>
    <col min="11013" max="11013" width="8.42578125" style="5" hidden="1"/>
    <col min="11014" max="11014" width="11.7109375" style="5" hidden="1"/>
    <col min="11015" max="11015" width="22.5703125" style="5" hidden="1"/>
    <col min="11016" max="11016" width="10" style="5" hidden="1"/>
    <col min="11017" max="11017" width="88.85546875" style="5" hidden="1"/>
    <col min="11018" max="11018" width="15.140625" style="5" hidden="1"/>
    <col min="11019" max="11268" width="9.140625" style="5" hidden="1"/>
    <col min="11269" max="11269" width="8.42578125" style="5" hidden="1"/>
    <col min="11270" max="11270" width="11.7109375" style="5" hidden="1"/>
    <col min="11271" max="11271" width="22.5703125" style="5" hidden="1"/>
    <col min="11272" max="11272" width="10" style="5" hidden="1"/>
    <col min="11273" max="11273" width="88.85546875" style="5" hidden="1"/>
    <col min="11274" max="11274" width="15.140625" style="5" hidden="1"/>
    <col min="11275" max="11524" width="9.140625" style="5" hidden="1"/>
    <col min="11525" max="11525" width="8.42578125" style="5" hidden="1"/>
    <col min="11526" max="11526" width="11.7109375" style="5" hidden="1"/>
    <col min="11527" max="11527" width="22.5703125" style="5" hidden="1"/>
    <col min="11528" max="11528" width="10" style="5" hidden="1"/>
    <col min="11529" max="11529" width="88.85546875" style="5" hidden="1"/>
    <col min="11530" max="11530" width="15.140625" style="5" hidden="1"/>
    <col min="11531" max="11780" width="9.140625" style="5" hidden="1"/>
    <col min="11781" max="11781" width="8.42578125" style="5" hidden="1"/>
    <col min="11782" max="11782" width="11.7109375" style="5" hidden="1"/>
    <col min="11783" max="11783" width="22.5703125" style="5" hidden="1"/>
    <col min="11784" max="11784" width="10" style="5" hidden="1"/>
    <col min="11785" max="11785" width="88.85546875" style="5" hidden="1"/>
    <col min="11786" max="11786" width="15.140625" style="5" hidden="1"/>
    <col min="11787" max="12036" width="9.140625" style="5" hidden="1"/>
    <col min="12037" max="12037" width="8.42578125" style="5" hidden="1"/>
    <col min="12038" max="12038" width="11.7109375" style="5" hidden="1"/>
    <col min="12039" max="12039" width="22.5703125" style="5" hidden="1"/>
    <col min="12040" max="12040" width="10" style="5" hidden="1"/>
    <col min="12041" max="12041" width="88.85546875" style="5" hidden="1"/>
    <col min="12042" max="12042" width="15.140625" style="5" hidden="1"/>
    <col min="12043" max="12292" width="9.140625" style="5" hidden="1"/>
    <col min="12293" max="12293" width="8.42578125" style="5" hidden="1"/>
    <col min="12294" max="12294" width="11.7109375" style="5" hidden="1"/>
    <col min="12295" max="12295" width="22.5703125" style="5" hidden="1"/>
    <col min="12296" max="12296" width="10" style="5" hidden="1"/>
    <col min="12297" max="12297" width="88.85546875" style="5" hidden="1"/>
    <col min="12298" max="12298" width="15.140625" style="5" hidden="1"/>
    <col min="12299" max="12548" width="9.140625" style="5" hidden="1"/>
    <col min="12549" max="12549" width="8.42578125" style="5" hidden="1"/>
    <col min="12550" max="12550" width="11.7109375" style="5" hidden="1"/>
    <col min="12551" max="12551" width="22.5703125" style="5" hidden="1"/>
    <col min="12552" max="12552" width="10" style="5" hidden="1"/>
    <col min="12553" max="12553" width="88.85546875" style="5" hidden="1"/>
    <col min="12554" max="12554" width="15.140625" style="5" hidden="1"/>
    <col min="12555" max="12804" width="9.140625" style="5" hidden="1"/>
    <col min="12805" max="12805" width="8.42578125" style="5" hidden="1"/>
    <col min="12806" max="12806" width="11.7109375" style="5" hidden="1"/>
    <col min="12807" max="12807" width="22.5703125" style="5" hidden="1"/>
    <col min="12808" max="12808" width="10" style="5" hidden="1"/>
    <col min="12809" max="12809" width="88.85546875" style="5" hidden="1"/>
    <col min="12810" max="12810" width="15.140625" style="5" hidden="1"/>
    <col min="12811" max="13060" width="9.140625" style="5" hidden="1"/>
    <col min="13061" max="13061" width="8.42578125" style="5" hidden="1"/>
    <col min="13062" max="13062" width="11.7109375" style="5" hidden="1"/>
    <col min="13063" max="13063" width="22.5703125" style="5" hidden="1"/>
    <col min="13064" max="13064" width="10" style="5" hidden="1"/>
    <col min="13065" max="13065" width="88.85546875" style="5" hidden="1"/>
    <col min="13066" max="13066" width="15.140625" style="5" hidden="1"/>
    <col min="13067" max="13316" width="9.140625" style="5" hidden="1"/>
    <col min="13317" max="13317" width="8.42578125" style="5" hidden="1"/>
    <col min="13318" max="13318" width="11.7109375" style="5" hidden="1"/>
    <col min="13319" max="13319" width="22.5703125" style="5" hidden="1"/>
    <col min="13320" max="13320" width="10" style="5" hidden="1"/>
    <col min="13321" max="13321" width="88.85546875" style="5" hidden="1"/>
    <col min="13322" max="13322" width="15.140625" style="5" hidden="1"/>
    <col min="13323" max="13572" width="9.140625" style="5" hidden="1"/>
    <col min="13573" max="13573" width="8.42578125" style="5" hidden="1"/>
    <col min="13574" max="13574" width="11.7109375" style="5" hidden="1"/>
    <col min="13575" max="13575" width="22.5703125" style="5" hidden="1"/>
    <col min="13576" max="13576" width="10" style="5" hidden="1"/>
    <col min="13577" max="13577" width="88.85546875" style="5" hidden="1"/>
    <col min="13578" max="13578" width="15.140625" style="5" hidden="1"/>
    <col min="13579" max="13828" width="9.140625" style="5" hidden="1"/>
    <col min="13829" max="13829" width="8.42578125" style="5" hidden="1"/>
    <col min="13830" max="13830" width="11.7109375" style="5" hidden="1"/>
    <col min="13831" max="13831" width="22.5703125" style="5" hidden="1"/>
    <col min="13832" max="13832" width="10" style="5" hidden="1"/>
    <col min="13833" max="13833" width="88.85546875" style="5" hidden="1"/>
    <col min="13834" max="13834" width="15.140625" style="5" hidden="1"/>
    <col min="13835" max="14084" width="9.140625" style="5" hidden="1"/>
    <col min="14085" max="14085" width="8.42578125" style="5" hidden="1"/>
    <col min="14086" max="14086" width="11.7109375" style="5" hidden="1"/>
    <col min="14087" max="14087" width="22.5703125" style="5" hidden="1"/>
    <col min="14088" max="14088" width="10" style="5" hidden="1"/>
    <col min="14089" max="14089" width="88.85546875" style="5" hidden="1"/>
    <col min="14090" max="14090" width="15.140625" style="5" hidden="1"/>
    <col min="14091" max="14340" width="9.140625" style="5" hidden="1"/>
    <col min="14341" max="14341" width="8.42578125" style="5" hidden="1"/>
    <col min="14342" max="14342" width="11.7109375" style="5" hidden="1"/>
    <col min="14343" max="14343" width="22.5703125" style="5" hidden="1"/>
    <col min="14344" max="14344" width="10" style="5" hidden="1"/>
    <col min="14345" max="14345" width="88.85546875" style="5" hidden="1"/>
    <col min="14346" max="14346" width="15.140625" style="5" hidden="1"/>
    <col min="14347" max="14596" width="9.140625" style="5" hidden="1"/>
    <col min="14597" max="14597" width="8.42578125" style="5" hidden="1"/>
    <col min="14598" max="14598" width="11.7109375" style="5" hidden="1"/>
    <col min="14599" max="14599" width="22.5703125" style="5" hidden="1"/>
    <col min="14600" max="14600" width="10" style="5" hidden="1"/>
    <col min="14601" max="14601" width="88.85546875" style="5" hidden="1"/>
    <col min="14602" max="14602" width="15.140625" style="5" hidden="1"/>
    <col min="14603" max="14852" width="9.140625" style="5" hidden="1"/>
    <col min="14853" max="14853" width="8.42578125" style="5" hidden="1"/>
    <col min="14854" max="14854" width="11.7109375" style="5" hidden="1"/>
    <col min="14855" max="14855" width="22.5703125" style="5" hidden="1"/>
    <col min="14856" max="14856" width="10" style="5" hidden="1"/>
    <col min="14857" max="14857" width="88.85546875" style="5" hidden="1"/>
    <col min="14858" max="14858" width="15.140625" style="5" hidden="1"/>
    <col min="14859" max="15108" width="9.140625" style="5" hidden="1"/>
    <col min="15109" max="15109" width="8.42578125" style="5" hidden="1"/>
    <col min="15110" max="15110" width="11.7109375" style="5" hidden="1"/>
    <col min="15111" max="15111" width="22.5703125" style="5" hidden="1"/>
    <col min="15112" max="15112" width="10" style="5" hidden="1"/>
    <col min="15113" max="15113" width="88.85546875" style="5" hidden="1"/>
    <col min="15114" max="15114" width="15.140625" style="5" hidden="1"/>
    <col min="15115" max="15364" width="9.140625" style="5" hidden="1"/>
    <col min="15365" max="15365" width="8.42578125" style="5" hidden="1"/>
    <col min="15366" max="15366" width="11.7109375" style="5" hidden="1"/>
    <col min="15367" max="15367" width="22.5703125" style="5" hidden="1"/>
    <col min="15368" max="15368" width="10" style="5" hidden="1"/>
    <col min="15369" max="15369" width="88.85546875" style="5" hidden="1"/>
    <col min="15370" max="15370" width="15.140625" style="5" hidden="1"/>
    <col min="15371" max="15620" width="9.140625" style="5" hidden="1"/>
    <col min="15621" max="15621" width="8.42578125" style="5" hidden="1"/>
    <col min="15622" max="15622" width="11.7109375" style="5" hidden="1"/>
    <col min="15623" max="15623" width="22.5703125" style="5" hidden="1"/>
    <col min="15624" max="15624" width="10" style="5" hidden="1"/>
    <col min="15625" max="15625" width="88.85546875" style="5" hidden="1"/>
    <col min="15626" max="15626" width="15.140625" style="5" hidden="1"/>
    <col min="15627" max="15876" width="9.140625" style="5" hidden="1"/>
    <col min="15877" max="15877" width="8.42578125" style="5" hidden="1"/>
    <col min="15878" max="15878" width="11.7109375" style="5" hidden="1"/>
    <col min="15879" max="15879" width="22.5703125" style="5" hidden="1"/>
    <col min="15880" max="15880" width="10" style="5" hidden="1"/>
    <col min="15881" max="15881" width="88.85546875" style="5" hidden="1"/>
    <col min="15882" max="15882" width="15.140625" style="5" hidden="1"/>
    <col min="15883" max="16132" width="9.140625" style="5" hidden="1"/>
    <col min="16133" max="16133" width="8.42578125" style="5" hidden="1"/>
    <col min="16134" max="16134" width="11.7109375" style="5" hidden="1"/>
    <col min="16135" max="16135" width="22.5703125" style="5" hidden="1"/>
    <col min="16136" max="16136" width="10" style="5" hidden="1"/>
    <col min="16137" max="16137" width="88.85546875" style="5" hidden="1"/>
    <col min="16138" max="16139" width="15.140625" style="5" hidden="1"/>
    <col min="16140" max="16384" width="9.140625" style="5" hidden="1"/>
  </cols>
  <sheetData>
    <row r="2" spans="2:145" s="2" customFormat="1" ht="15" customHeight="1" x14ac:dyDescent="0.25">
      <c r="B2" s="41" t="s">
        <v>1428</v>
      </c>
      <c r="C2" s="41"/>
      <c r="D2" s="41"/>
      <c r="E2" s="41"/>
      <c r="F2" s="41"/>
      <c r="G2" s="41"/>
      <c r="H2" s="41"/>
      <c r="I2" s="41"/>
      <c r="J2" s="41"/>
      <c r="K2" s="41"/>
      <c r="L2" s="41"/>
      <c r="M2" s="41"/>
      <c r="N2" s="41"/>
      <c r="O2" s="41"/>
      <c r="P2" s="41"/>
      <c r="Q2" s="41"/>
      <c r="R2" s="40"/>
      <c r="S2" s="40"/>
      <c r="T2" s="40"/>
      <c r="U2" s="40"/>
      <c r="V2" s="40"/>
      <c r="W2" s="40"/>
      <c r="X2" s="35"/>
      <c r="Y2" s="35"/>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row>
    <row r="3" spans="2:145" s="2" customFormat="1" ht="15" customHeight="1" x14ac:dyDescent="0.25">
      <c r="C3" s="41"/>
      <c r="D3" s="41"/>
      <c r="E3" s="41"/>
      <c r="F3" s="41"/>
      <c r="G3" s="41"/>
      <c r="H3" s="41"/>
      <c r="I3" s="41"/>
      <c r="J3" s="41"/>
      <c r="K3" s="41"/>
      <c r="L3" s="41"/>
      <c r="M3" s="41"/>
      <c r="N3" s="41"/>
      <c r="O3" s="41"/>
      <c r="P3" s="41"/>
      <c r="Q3" s="41"/>
      <c r="R3" s="40"/>
      <c r="S3" s="40"/>
      <c r="T3" s="40"/>
      <c r="U3" s="40"/>
      <c r="V3" s="40"/>
      <c r="W3" s="40"/>
      <c r="X3" s="35"/>
      <c r="Y3" s="35"/>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row>
    <row r="4" spans="2:145" s="2" customFormat="1" ht="15" customHeight="1" thickBot="1" x14ac:dyDescent="0.3">
      <c r="B4" s="41"/>
      <c r="C4" s="41"/>
      <c r="D4" s="226" t="s">
        <v>1404</v>
      </c>
      <c r="E4" s="226"/>
      <c r="F4" s="226"/>
      <c r="G4" s="226"/>
      <c r="H4" s="226"/>
      <c r="I4" s="226"/>
      <c r="J4" s="226"/>
      <c r="K4" s="41"/>
      <c r="L4" s="41"/>
      <c r="M4" s="41"/>
      <c r="N4" s="41"/>
      <c r="O4" s="41"/>
      <c r="P4" s="41"/>
      <c r="Q4" s="41"/>
      <c r="R4" s="40"/>
      <c r="S4" s="40"/>
      <c r="T4" s="40"/>
      <c r="U4" s="40"/>
      <c r="V4" s="40"/>
      <c r="W4" s="40"/>
      <c r="X4" s="35"/>
      <c r="Y4" s="35"/>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row>
    <row r="5" spans="2:145" s="2" customFormat="1" ht="15" customHeight="1" x14ac:dyDescent="0.25">
      <c r="B5" s="188" t="s">
        <v>1316</v>
      </c>
      <c r="C5" s="155"/>
      <c r="D5" s="238" t="s">
        <v>1318</v>
      </c>
      <c r="E5" s="238"/>
      <c r="F5" s="238"/>
      <c r="G5" s="238"/>
      <c r="H5" s="238"/>
      <c r="I5" s="238"/>
      <c r="J5" s="238"/>
      <c r="K5" s="238"/>
      <c r="L5" s="239"/>
      <c r="M5" s="41"/>
      <c r="N5" s="41"/>
      <c r="O5" s="41"/>
      <c r="P5" s="41"/>
      <c r="Q5" s="41"/>
      <c r="R5" s="40"/>
      <c r="S5" s="40"/>
      <c r="T5" s="40"/>
      <c r="U5" s="40"/>
      <c r="V5" s="40"/>
      <c r="W5" s="40"/>
      <c r="X5" s="35"/>
      <c r="Y5" s="35"/>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row>
    <row r="6" spans="2:145" s="2" customFormat="1" ht="15" customHeight="1" x14ac:dyDescent="0.25">
      <c r="B6" s="156"/>
      <c r="C6" s="157"/>
      <c r="D6" s="240"/>
      <c r="E6" s="240"/>
      <c r="F6" s="240"/>
      <c r="G6" s="240"/>
      <c r="H6" s="240"/>
      <c r="I6" s="240"/>
      <c r="J6" s="240"/>
      <c r="K6" s="240"/>
      <c r="L6" s="241"/>
      <c r="M6" s="41"/>
      <c r="N6" s="41"/>
      <c r="O6" s="41"/>
      <c r="P6" s="41"/>
      <c r="Q6" s="41"/>
      <c r="R6" s="40"/>
      <c r="S6" s="40"/>
      <c r="T6" s="40"/>
      <c r="U6" s="40"/>
      <c r="V6" s="40"/>
      <c r="W6" s="40"/>
      <c r="X6" s="35"/>
      <c r="Y6" s="35"/>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row>
    <row r="7" spans="2:145" s="2" customFormat="1" ht="15" customHeight="1" thickBot="1" x14ac:dyDescent="0.3">
      <c r="B7" s="151"/>
      <c r="C7" s="3" t="s">
        <v>1300</v>
      </c>
      <c r="D7" s="158"/>
      <c r="E7" s="3"/>
      <c r="F7" s="118"/>
      <c r="G7" s="118"/>
      <c r="H7" s="3"/>
      <c r="I7" s="3"/>
      <c r="J7" s="3"/>
      <c r="K7" s="3"/>
      <c r="L7" s="152"/>
      <c r="M7" s="3"/>
      <c r="N7" s="3"/>
      <c r="O7" s="3"/>
      <c r="R7" s="3"/>
      <c r="S7" s="3"/>
      <c r="T7" s="3"/>
      <c r="W7" s="3"/>
      <c r="X7" s="10"/>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row>
    <row r="8" spans="2:145" s="2" customFormat="1" ht="15" customHeight="1" thickBot="1" x14ac:dyDescent="0.25">
      <c r="B8" s="151"/>
      <c r="C8" s="3"/>
      <c r="D8" s="2" t="s">
        <v>1317</v>
      </c>
      <c r="E8" s="242" t="s">
        <v>1265</v>
      </c>
      <c r="F8" s="243"/>
      <c r="G8" s="244"/>
      <c r="H8" s="3" t="s">
        <v>186</v>
      </c>
      <c r="I8" s="3"/>
      <c r="J8" s="3"/>
      <c r="K8" s="3"/>
      <c r="L8" s="152"/>
      <c r="M8" s="3"/>
      <c r="N8" s="3"/>
      <c r="O8" s="3"/>
      <c r="R8" s="3"/>
      <c r="S8" s="3"/>
      <c r="T8" s="3"/>
      <c r="W8" s="3"/>
      <c r="X8" s="10"/>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row>
    <row r="9" spans="2:145" s="2" customFormat="1" ht="15" customHeight="1" thickBot="1" x14ac:dyDescent="0.25">
      <c r="B9" s="151"/>
      <c r="C9" s="3"/>
      <c r="E9" s="245" t="s">
        <v>1302</v>
      </c>
      <c r="F9" s="246"/>
      <c r="G9" s="247"/>
      <c r="H9" s="3" t="s">
        <v>187</v>
      </c>
      <c r="I9" s="3"/>
      <c r="J9" s="3"/>
      <c r="K9" s="3"/>
      <c r="L9" s="159"/>
      <c r="M9" s="109"/>
      <c r="N9" s="109"/>
      <c r="O9" s="109"/>
      <c r="R9" s="3"/>
      <c r="S9" s="3"/>
      <c r="T9" s="3"/>
      <c r="W9" s="3"/>
      <c r="X9" s="10"/>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row>
    <row r="10" spans="2:145" s="2" customFormat="1" ht="15" customHeight="1" thickBot="1" x14ac:dyDescent="0.25">
      <c r="B10" s="151"/>
      <c r="C10" s="3"/>
      <c r="D10" s="153" t="s">
        <v>1315</v>
      </c>
      <c r="E10" s="160"/>
      <c r="F10" s="117"/>
      <c r="G10" s="3"/>
      <c r="H10" s="3"/>
      <c r="I10" s="3"/>
      <c r="J10" s="3"/>
      <c r="K10" s="3"/>
      <c r="L10" s="152"/>
      <c r="M10" s="3"/>
      <c r="N10" s="3"/>
      <c r="O10" s="3"/>
      <c r="Q10" s="251"/>
      <c r="R10" s="251"/>
      <c r="S10" s="251"/>
      <c r="T10" s="251"/>
      <c r="U10" s="251"/>
      <c r="V10" s="251"/>
      <c r="W10" s="3"/>
      <c r="X10" s="10"/>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row>
    <row r="11" spans="2:145" s="2" customFormat="1" ht="15" customHeight="1" thickBot="1" x14ac:dyDescent="0.25">
      <c r="B11" s="151"/>
      <c r="C11" s="3"/>
      <c r="D11" s="145"/>
      <c r="E11" s="160"/>
      <c r="F11" s="117"/>
      <c r="G11" s="3"/>
      <c r="H11" s="3"/>
      <c r="I11" s="3"/>
      <c r="J11" s="3"/>
      <c r="K11" s="3"/>
      <c r="L11" s="152"/>
      <c r="M11" s="3"/>
      <c r="N11" s="3"/>
      <c r="O11" s="3"/>
      <c r="Q11" s="130"/>
      <c r="R11" s="135"/>
      <c r="S11" s="135"/>
      <c r="T11" s="135"/>
      <c r="U11" s="135"/>
      <c r="V11" s="136"/>
      <c r="W11" s="3"/>
      <c r="X11" s="10"/>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row>
    <row r="12" spans="2:145" s="2" customFormat="1" ht="15" customHeight="1" thickBot="1" x14ac:dyDescent="0.25">
      <c r="B12" s="151"/>
      <c r="C12" s="160" t="b">
        <v>0</v>
      </c>
      <c r="D12" s="129" t="s">
        <v>1314</v>
      </c>
      <c r="E12" s="3" t="s">
        <v>1303</v>
      </c>
      <c r="F12" s="117"/>
      <c r="G12" s="3"/>
      <c r="H12" s="3"/>
      <c r="I12" s="3"/>
      <c r="J12" s="3"/>
      <c r="K12" s="3"/>
      <c r="L12" s="152"/>
      <c r="M12" s="3"/>
      <c r="N12" s="3"/>
      <c r="O12" s="3"/>
      <c r="Q12" s="131"/>
      <c r="R12" s="141" t="s">
        <v>0</v>
      </c>
      <c r="S12" s="252">
        <f>IFERROR(SUM(B77+B80+B113+B127+B162+B174+B199+B214)+D29,"")</f>
        <v>0</v>
      </c>
      <c r="T12" s="253"/>
      <c r="U12" s="137"/>
      <c r="V12" s="138"/>
      <c r="W12" s="3"/>
      <c r="X12" s="10"/>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row>
    <row r="13" spans="2:145" s="2" customFormat="1" ht="15" customHeight="1" x14ac:dyDescent="0.2">
      <c r="B13" s="151"/>
      <c r="C13" s="3"/>
      <c r="D13" s="117"/>
      <c r="E13" s="161" t="s">
        <v>1304</v>
      </c>
      <c r="F13" s="122"/>
      <c r="G13" s="3"/>
      <c r="H13" s="3"/>
      <c r="I13" s="3"/>
      <c r="J13" s="3"/>
      <c r="K13" s="3"/>
      <c r="L13" s="152"/>
      <c r="M13" s="3"/>
      <c r="N13" s="3"/>
      <c r="O13" s="3"/>
      <c r="Q13" s="248" t="str">
        <f>IFERROR(VLOOKUP(S12,ClassAdjustment,2),"")</f>
        <v>0 thru 19 points - stay in base class</v>
      </c>
      <c r="R13" s="249"/>
      <c r="S13" s="249"/>
      <c r="T13" s="249"/>
      <c r="U13" s="249"/>
      <c r="V13" s="250"/>
      <c r="W13" s="3"/>
      <c r="X13" s="10"/>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row>
    <row r="14" spans="2:145" s="2" customFormat="1" ht="15" customHeight="1" x14ac:dyDescent="0.2">
      <c r="B14" s="151"/>
      <c r="C14" s="3"/>
      <c r="D14" s="117"/>
      <c r="E14" s="161" t="s">
        <v>1305</v>
      </c>
      <c r="F14" s="122"/>
      <c r="G14" s="3"/>
      <c r="H14" s="3"/>
      <c r="I14" s="3"/>
      <c r="J14" s="3"/>
      <c r="K14" s="3"/>
      <c r="L14" s="152"/>
      <c r="M14" s="3"/>
      <c r="N14" s="3"/>
      <c r="O14" s="3"/>
      <c r="Q14" s="132"/>
      <c r="R14" s="137"/>
      <c r="S14" s="137"/>
      <c r="T14" s="137"/>
      <c r="U14" s="137"/>
      <c r="V14" s="138"/>
      <c r="W14" s="3"/>
      <c r="X14" s="10"/>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row>
    <row r="15" spans="2:145" s="2" customFormat="1" ht="15" customHeight="1" thickBot="1" x14ac:dyDescent="0.25">
      <c r="B15" s="151"/>
      <c r="C15" s="3"/>
      <c r="D15" s="117"/>
      <c r="E15" s="161" t="s">
        <v>1306</v>
      </c>
      <c r="F15" s="122"/>
      <c r="G15" s="3"/>
      <c r="H15" s="3"/>
      <c r="I15" s="254" t="b">
        <f>IF(AND(Reclass,DYNOSelect),"Invalid Selection.             Choose only 1b, 1c, or neither.")</f>
        <v>0</v>
      </c>
      <c r="J15" s="254"/>
      <c r="K15" s="254"/>
      <c r="L15" s="255"/>
      <c r="M15" s="122"/>
      <c r="N15" s="122"/>
      <c r="O15" s="127"/>
      <c r="Q15" s="248" t="s">
        <v>1271</v>
      </c>
      <c r="R15" s="249"/>
      <c r="S15" s="249"/>
      <c r="T15" s="249"/>
      <c r="U15" s="249"/>
      <c r="V15" s="250"/>
      <c r="W15" s="3"/>
      <c r="X15" s="10"/>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row>
    <row r="16" spans="2:145" s="2" customFormat="1" ht="15" customHeight="1" x14ac:dyDescent="0.2">
      <c r="B16" s="151"/>
      <c r="C16" s="3"/>
      <c r="D16" s="122"/>
      <c r="E16" s="161" t="s">
        <v>1307</v>
      </c>
      <c r="F16" s="122"/>
      <c r="G16" s="3"/>
      <c r="H16" s="3"/>
      <c r="I16" s="254"/>
      <c r="J16" s="254"/>
      <c r="K16" s="254"/>
      <c r="L16" s="255"/>
      <c r="M16" s="122"/>
      <c r="N16" s="122"/>
      <c r="O16" s="127"/>
      <c r="Q16" s="131"/>
      <c r="R16" s="256" t="str">
        <f>IFERROR(IF(AND(Reclass,ReclassDataOK),VLOOKUP(ReclassBaseClass,AdjustedClass,3,FALSE),IF(AND(DYNOSelect,DynoDataOK),VLOOKUP(DynoClass,AdjustedClass,3,FALSE),IF(ChartDataOK,VLOOKUP(BaseClass,AdjustedClass,3,FALSE),""))),"")</f>
        <v/>
      </c>
      <c r="S16" s="257"/>
      <c r="T16" s="258"/>
      <c r="U16" s="137"/>
      <c r="V16" s="138"/>
      <c r="W16" s="3"/>
      <c r="X16" s="10"/>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row>
    <row r="17" spans="2:145" s="2" customFormat="1" ht="15" customHeight="1" x14ac:dyDescent="0.2">
      <c r="B17" s="151"/>
      <c r="C17" s="3"/>
      <c r="D17" s="122"/>
      <c r="E17" s="161" t="s">
        <v>1310</v>
      </c>
      <c r="F17" s="122"/>
      <c r="G17" s="3"/>
      <c r="H17" s="3"/>
      <c r="I17" s="254"/>
      <c r="J17" s="254"/>
      <c r="K17" s="254"/>
      <c r="L17" s="255"/>
      <c r="M17" s="122"/>
      <c r="N17" s="122"/>
      <c r="O17" s="127"/>
      <c r="Q17" s="133"/>
      <c r="R17" s="259"/>
      <c r="S17" s="260"/>
      <c r="T17" s="261"/>
      <c r="U17" s="137"/>
      <c r="V17" s="138"/>
      <c r="W17" s="3"/>
      <c r="X17" s="10"/>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row>
    <row r="18" spans="2:145" s="2" customFormat="1" ht="15" customHeight="1" x14ac:dyDescent="0.2">
      <c r="B18" s="151"/>
      <c r="C18" s="3"/>
      <c r="D18" s="122"/>
      <c r="E18" s="161" t="s">
        <v>1308</v>
      </c>
      <c r="F18" s="122"/>
      <c r="G18" s="3"/>
      <c r="H18" s="3"/>
      <c r="I18" s="254"/>
      <c r="J18" s="254"/>
      <c r="K18" s="254"/>
      <c r="L18" s="255"/>
      <c r="M18" s="122"/>
      <c r="N18" s="122"/>
      <c r="O18" s="127"/>
      <c r="Q18" s="133"/>
      <c r="R18" s="259"/>
      <c r="S18" s="260"/>
      <c r="T18" s="261"/>
      <c r="U18" s="137"/>
      <c r="V18" s="138"/>
      <c r="W18" s="3"/>
      <c r="X18" s="10"/>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row>
    <row r="19" spans="2:145" s="2" customFormat="1" ht="15" customHeight="1" thickBot="1" x14ac:dyDescent="0.25">
      <c r="B19" s="151"/>
      <c r="C19" s="3"/>
      <c r="D19" s="122"/>
      <c r="E19" s="161" t="s">
        <v>1309</v>
      </c>
      <c r="F19" s="122"/>
      <c r="G19" s="3"/>
      <c r="H19" s="3"/>
      <c r="I19" s="3"/>
      <c r="J19" s="3"/>
      <c r="K19" s="3"/>
      <c r="L19" s="152"/>
      <c r="M19" s="3"/>
      <c r="N19" s="3"/>
      <c r="O19" s="3"/>
      <c r="P19" s="3"/>
      <c r="Q19" s="133"/>
      <c r="R19" s="262"/>
      <c r="S19" s="263"/>
      <c r="T19" s="264"/>
      <c r="U19" s="137"/>
      <c r="V19" s="138"/>
      <c r="W19" s="3"/>
      <c r="X19" s="10"/>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row>
    <row r="20" spans="2:145" s="2" customFormat="1" ht="15" customHeight="1" thickBot="1" x14ac:dyDescent="0.25">
      <c r="B20" s="151"/>
      <c r="C20" s="3"/>
      <c r="D20" s="154" t="s">
        <v>1315</v>
      </c>
      <c r="E20" s="122"/>
      <c r="F20" s="122"/>
      <c r="G20" s="122"/>
      <c r="H20" s="3"/>
      <c r="I20" s="3"/>
      <c r="J20" s="3"/>
      <c r="K20" s="3"/>
      <c r="L20" s="152"/>
      <c r="M20" s="3"/>
      <c r="N20" s="3"/>
      <c r="O20" s="3"/>
      <c r="P20" s="3"/>
      <c r="Q20" s="134"/>
      <c r="R20" s="139"/>
      <c r="S20" s="139"/>
      <c r="T20" s="139"/>
      <c r="U20" s="139"/>
      <c r="V20" s="140"/>
      <c r="W20" s="3"/>
      <c r="X20" s="10"/>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row>
    <row r="21" spans="2:145" s="2" customFormat="1" ht="15" customHeight="1" x14ac:dyDescent="0.2">
      <c r="B21" s="151"/>
      <c r="C21" s="3"/>
      <c r="D21" s="122"/>
      <c r="E21" s="122"/>
      <c r="F21" s="122"/>
      <c r="G21" s="122"/>
      <c r="H21" s="3"/>
      <c r="I21" s="3"/>
      <c r="J21" s="3"/>
      <c r="K21" s="3"/>
      <c r="L21" s="152"/>
      <c r="M21" s="3"/>
      <c r="N21" s="3"/>
      <c r="O21" s="3"/>
      <c r="P21" s="3"/>
      <c r="W21" s="3"/>
      <c r="X21" s="10"/>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row>
    <row r="22" spans="2:145" s="2" customFormat="1" ht="15" customHeight="1" x14ac:dyDescent="0.2">
      <c r="B22" s="151"/>
      <c r="C22" s="160" t="b">
        <v>0</v>
      </c>
      <c r="D22" s="129" t="s">
        <v>1312</v>
      </c>
      <c r="E22" s="232" t="s">
        <v>1313</v>
      </c>
      <c r="F22" s="232"/>
      <c r="G22" s="232"/>
      <c r="H22" s="232"/>
      <c r="I22" s="232"/>
      <c r="J22" s="3"/>
      <c r="K22" s="3"/>
      <c r="L22" s="152"/>
      <c r="M22" s="3"/>
      <c r="N22" s="3"/>
      <c r="O22" s="3"/>
      <c r="P22" s="3"/>
      <c r="W22" s="3"/>
      <c r="X22" s="10"/>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row>
    <row r="23" spans="2:145" s="2" customFormat="1" ht="15" customHeight="1" thickBot="1" x14ac:dyDescent="0.25">
      <c r="B23" s="162"/>
      <c r="C23" s="149"/>
      <c r="D23" s="163"/>
      <c r="E23" s="233"/>
      <c r="F23" s="233"/>
      <c r="G23" s="233"/>
      <c r="H23" s="233"/>
      <c r="I23" s="233"/>
      <c r="J23" s="149"/>
      <c r="K23" s="149"/>
      <c r="L23" s="164"/>
      <c r="M23" s="3"/>
      <c r="N23" s="3"/>
      <c r="O23" s="3"/>
      <c r="P23" s="3"/>
      <c r="W23" s="3"/>
      <c r="X23" s="10"/>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row>
    <row r="24" spans="2:145" s="2" customFormat="1" ht="15" customHeight="1" thickBot="1" x14ac:dyDescent="0.25">
      <c r="D24" s="122"/>
      <c r="E24" s="122"/>
      <c r="F24" s="122"/>
      <c r="G24" s="122"/>
      <c r="L24" s="3"/>
      <c r="M24" s="3"/>
      <c r="N24" s="3"/>
      <c r="O24" s="3"/>
      <c r="P24" s="3"/>
      <c r="W24" s="3"/>
      <c r="X24" s="10"/>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row>
    <row r="25" spans="2:145" s="2" customFormat="1" ht="15" customHeight="1" x14ac:dyDescent="0.2">
      <c r="B25" s="165" t="s">
        <v>1333</v>
      </c>
      <c r="C25" s="175"/>
      <c r="D25" s="175" t="s">
        <v>1405</v>
      </c>
      <c r="E25" s="189"/>
      <c r="F25" s="189"/>
      <c r="G25" s="189"/>
      <c r="H25" s="189"/>
      <c r="I25" s="189"/>
      <c r="J25" s="189"/>
      <c r="K25" s="175"/>
      <c r="L25" s="175"/>
      <c r="M25" s="175"/>
      <c r="N25" s="175"/>
      <c r="O25" s="175"/>
      <c r="P25" s="175"/>
      <c r="Q25" s="175"/>
      <c r="R25" s="175"/>
      <c r="S25" s="175"/>
      <c r="T25" s="175"/>
      <c r="U25" s="175"/>
      <c r="V25" s="150"/>
      <c r="W25" s="3"/>
      <c r="X25" s="10"/>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row>
    <row r="26" spans="2:145" s="2" customFormat="1" ht="15" customHeight="1" thickBot="1" x14ac:dyDescent="0.25">
      <c r="B26" s="222"/>
      <c r="C26" s="3"/>
      <c r="D26" s="149" t="s">
        <v>1409</v>
      </c>
      <c r="E26" s="190"/>
      <c r="F26" s="190"/>
      <c r="G26" s="190"/>
      <c r="H26" s="190"/>
      <c r="I26" s="190"/>
      <c r="J26" s="190"/>
      <c r="K26" s="3"/>
      <c r="L26" s="3"/>
      <c r="M26" s="3"/>
      <c r="N26" s="3"/>
      <c r="O26" s="3"/>
      <c r="P26" s="3"/>
      <c r="Q26" s="3"/>
      <c r="R26" s="3"/>
      <c r="S26" s="3"/>
      <c r="T26" s="3"/>
      <c r="U26" s="3"/>
      <c r="V26" s="152"/>
      <c r="W26" s="3"/>
      <c r="X26" s="10"/>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row>
    <row r="27" spans="2:145" s="2" customFormat="1" ht="15" customHeight="1" thickBot="1" x14ac:dyDescent="0.25">
      <c r="B27" s="151"/>
      <c r="C27" s="216"/>
      <c r="D27" s="61" t="str">
        <f>IFERROR(IF(Reclass=TRUE,ReclassBaseWt,IF(DYNOSelect=TRUE,"N/A",VLOOKUP(modelSelection,baseData,3,FALSE))),"")</f>
        <v/>
      </c>
      <c r="E27" s="160" t="s">
        <v>63</v>
      </c>
      <c r="F27" s="190"/>
      <c r="G27" s="190"/>
      <c r="H27" s="190"/>
      <c r="I27" s="190"/>
      <c r="J27" s="190"/>
      <c r="K27" s="3"/>
      <c r="L27" s="3"/>
      <c r="M27" s="3"/>
      <c r="N27" s="3"/>
      <c r="O27" s="3"/>
      <c r="P27" s="3"/>
      <c r="Q27" s="3"/>
      <c r="R27" s="3"/>
      <c r="S27" s="3"/>
      <c r="T27" s="3"/>
      <c r="U27" s="3"/>
      <c r="V27" s="152"/>
      <c r="W27" s="3"/>
      <c r="X27" s="10"/>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row>
    <row r="28" spans="2:145" s="2" customFormat="1" ht="15" customHeight="1" thickBot="1" x14ac:dyDescent="0.25">
      <c r="B28" s="151"/>
      <c r="C28" s="3"/>
      <c r="D28" s="61" t="str">
        <f>IFERROR(IF(Reclass=TRUE,ReclassBaseClass,IF(DYNOSelect=TRUE,DynoClass,VLOOKUP(modelSelection,baseData,5,FALSE))),"")</f>
        <v/>
      </c>
      <c r="E28" s="160" t="s">
        <v>1424</v>
      </c>
      <c r="F28" s="190"/>
      <c r="G28" s="190"/>
      <c r="H28" s="190"/>
      <c r="I28" s="190"/>
      <c r="J28" s="190"/>
      <c r="K28" s="3"/>
      <c r="L28" s="3"/>
      <c r="M28" s="3"/>
      <c r="N28" s="3"/>
      <c r="O28" s="3"/>
      <c r="P28" s="3"/>
      <c r="Q28" s="3"/>
      <c r="R28" s="3"/>
      <c r="S28" s="3"/>
      <c r="T28" s="3"/>
      <c r="U28" s="3"/>
      <c r="V28" s="152"/>
      <c r="W28" s="3"/>
      <c r="X28" s="10"/>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row>
    <row r="29" spans="2:145" s="2" customFormat="1" ht="15" customHeight="1" thickBot="1" x14ac:dyDescent="0.25">
      <c r="B29" s="151"/>
      <c r="C29" s="3"/>
      <c r="D29" s="61">
        <f>IFERROR(IF(Reclass=TRUE,ReclassPts,IF(DYNOSelect=TRUE,0,VLOOKUP(modelSelection,baseData,8,FALSE))),0)</f>
        <v>0</v>
      </c>
      <c r="E29" s="160" t="s">
        <v>165</v>
      </c>
      <c r="F29" s="190"/>
      <c r="G29" s="190"/>
      <c r="H29" s="190"/>
      <c r="I29" s="190"/>
      <c r="J29" s="190"/>
      <c r="K29" s="3"/>
      <c r="L29" s="3"/>
      <c r="M29" s="3"/>
      <c r="N29" s="3"/>
      <c r="O29" s="3"/>
      <c r="P29" s="3"/>
      <c r="Q29" s="3"/>
      <c r="R29" s="3"/>
      <c r="S29" s="3"/>
      <c r="T29" s="3"/>
      <c r="U29" s="3"/>
      <c r="V29" s="152"/>
      <c r="W29" s="3"/>
      <c r="X29" s="10"/>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row>
    <row r="30" spans="2:145" s="2" customFormat="1" ht="15" customHeight="1" thickBot="1" x14ac:dyDescent="0.25">
      <c r="B30" s="151"/>
      <c r="C30" s="3"/>
      <c r="D30" s="61" t="str">
        <f>IFERROR(VLOOKUP(BaseClass,BaseTireSize,2,FALSE),"")</f>
        <v/>
      </c>
      <c r="E30" s="160" t="s">
        <v>65</v>
      </c>
      <c r="F30" s="190"/>
      <c r="G30" s="190"/>
      <c r="H30" s="190"/>
      <c r="I30" s="190"/>
      <c r="J30" s="190"/>
      <c r="K30" s="3"/>
      <c r="L30" s="3"/>
      <c r="M30" s="3"/>
      <c r="N30" s="3"/>
      <c r="O30" s="3"/>
      <c r="P30" s="3"/>
      <c r="Q30" s="3"/>
      <c r="R30" s="3"/>
      <c r="S30" s="3"/>
      <c r="T30" s="3"/>
      <c r="U30" s="3"/>
      <c r="V30" s="152"/>
      <c r="W30" s="3"/>
      <c r="X30" s="10"/>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row>
    <row r="31" spans="2:145" s="2" customFormat="1" ht="15" customHeight="1" thickBot="1" x14ac:dyDescent="0.25">
      <c r="B31" s="162"/>
      <c r="C31" s="149"/>
      <c r="D31" s="191"/>
      <c r="E31" s="192"/>
      <c r="F31" s="193"/>
      <c r="G31" s="193"/>
      <c r="H31" s="193"/>
      <c r="I31" s="193"/>
      <c r="J31" s="193"/>
      <c r="K31" s="149"/>
      <c r="L31" s="149"/>
      <c r="M31" s="149"/>
      <c r="N31" s="149"/>
      <c r="O31" s="149"/>
      <c r="P31" s="149"/>
      <c r="Q31" s="149"/>
      <c r="R31" s="149"/>
      <c r="S31" s="149"/>
      <c r="T31" s="149"/>
      <c r="U31" s="149"/>
      <c r="V31" s="164"/>
      <c r="W31" s="3"/>
      <c r="X31" s="10"/>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row>
    <row r="32" spans="2:145" s="2" customFormat="1" ht="15" customHeight="1" thickBot="1" x14ac:dyDescent="0.25">
      <c r="B32" s="218"/>
      <c r="C32" s="218"/>
      <c r="D32" s="219"/>
      <c r="E32" s="220"/>
      <c r="F32" s="221"/>
      <c r="G32" s="221"/>
      <c r="H32" s="221"/>
      <c r="I32" s="221"/>
      <c r="J32" s="221"/>
      <c r="K32" s="218"/>
      <c r="L32" s="218"/>
      <c r="M32" s="218"/>
      <c r="N32" s="218"/>
      <c r="O32" s="218"/>
      <c r="P32" s="218"/>
      <c r="Q32" s="218"/>
      <c r="R32" s="218"/>
      <c r="S32" s="218"/>
      <c r="T32" s="218"/>
      <c r="U32" s="218"/>
      <c r="V32" s="218"/>
      <c r="W32" s="3"/>
      <c r="X32" s="10"/>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row>
    <row r="33" spans="2:145" s="2" customFormat="1" ht="15" customHeight="1" thickBot="1" x14ac:dyDescent="0.25">
      <c r="B33" s="165" t="s">
        <v>1340</v>
      </c>
      <c r="C33" s="175"/>
      <c r="D33" s="176" t="s">
        <v>1406</v>
      </c>
      <c r="E33" s="177"/>
      <c r="F33" s="178"/>
      <c r="G33" s="178"/>
      <c r="H33" s="175"/>
      <c r="I33" s="175"/>
      <c r="J33" s="175"/>
      <c r="K33" s="175"/>
      <c r="L33" s="175"/>
      <c r="M33" s="175"/>
      <c r="N33" s="175"/>
      <c r="O33" s="175"/>
      <c r="P33" s="175"/>
      <c r="Q33" s="175"/>
      <c r="R33" s="175"/>
      <c r="S33" s="175"/>
      <c r="T33" s="175"/>
      <c r="U33" s="175"/>
      <c r="V33" s="150"/>
      <c r="W33" s="3"/>
      <c r="X33" s="10"/>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row>
    <row r="34" spans="2:145" s="2" customFormat="1" ht="15" customHeight="1" thickBot="1" x14ac:dyDescent="0.25">
      <c r="B34" s="151"/>
      <c r="C34" s="3"/>
      <c r="D34" s="121"/>
      <c r="E34" s="3" t="s">
        <v>1399</v>
      </c>
      <c r="F34" s="117"/>
      <c r="G34" s="117"/>
      <c r="H34" s="122"/>
      <c r="I34" s="122"/>
      <c r="J34" s="122"/>
      <c r="K34" s="122"/>
      <c r="L34" s="3"/>
      <c r="M34" s="3"/>
      <c r="N34" s="3"/>
      <c r="O34" s="3"/>
      <c r="P34" s="3"/>
      <c r="Q34" s="3"/>
      <c r="R34" s="215"/>
      <c r="S34" s="215"/>
      <c r="U34" s="3"/>
      <c r="V34" s="152"/>
      <c r="W34" s="3"/>
      <c r="X34" s="10"/>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row>
    <row r="35" spans="2:145" s="2" customFormat="1" ht="15" customHeight="1" thickBot="1" x14ac:dyDescent="0.25">
      <c r="B35" s="151"/>
      <c r="C35" s="3"/>
      <c r="D35" s="169">
        <v>205</v>
      </c>
      <c r="E35" s="3" t="s">
        <v>1400</v>
      </c>
      <c r="F35" s="3"/>
      <c r="G35" s="3"/>
      <c r="H35" s="3"/>
      <c r="I35" s="235" t="str">
        <f>IFERROR(IF(BaseClass="DYNO",DynoClass,""),"")</f>
        <v/>
      </c>
      <c r="J35" s="235"/>
      <c r="K35" s="120"/>
      <c r="L35" s="3"/>
      <c r="M35" s="3"/>
      <c r="N35" s="3"/>
      <c r="O35" s="3"/>
      <c r="P35" s="3"/>
      <c r="Q35" s="3"/>
      <c r="R35" s="3"/>
      <c r="S35" s="3"/>
      <c r="V35" s="152"/>
      <c r="W35" s="3"/>
      <c r="X35" s="10"/>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row>
    <row r="36" spans="2:145" s="2" customFormat="1" ht="15" customHeight="1" thickBot="1" x14ac:dyDescent="0.25">
      <c r="B36" s="151"/>
      <c r="C36" s="3"/>
      <c r="D36" s="62"/>
      <c r="E36" s="3" t="s">
        <v>135</v>
      </c>
      <c r="F36" s="117"/>
      <c r="G36" s="117"/>
      <c r="H36" s="3"/>
      <c r="I36" s="234"/>
      <c r="J36" s="234"/>
      <c r="K36" s="3"/>
      <c r="L36" s="3"/>
      <c r="M36" s="3"/>
      <c r="N36" s="3"/>
      <c r="O36" s="3"/>
      <c r="P36" s="3"/>
      <c r="Q36" s="3"/>
      <c r="R36" s="3"/>
      <c r="S36" s="3"/>
      <c r="T36" s="3"/>
      <c r="U36" s="3"/>
      <c r="V36" s="152"/>
      <c r="W36" s="3"/>
      <c r="X36" s="10"/>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row>
    <row r="37" spans="2:145" s="2" customFormat="1" ht="15" customHeight="1" x14ac:dyDescent="0.2">
      <c r="B37" s="151"/>
      <c r="C37" s="3"/>
      <c r="D37" s="173"/>
      <c r="E37" s="3"/>
      <c r="F37" s="3"/>
      <c r="G37" s="3"/>
      <c r="H37" s="3"/>
      <c r="I37" s="148"/>
      <c r="J37" s="148"/>
      <c r="K37" s="120"/>
      <c r="L37" s="3"/>
      <c r="M37" s="3"/>
      <c r="N37" s="3"/>
      <c r="O37" s="3"/>
      <c r="P37" s="3"/>
      <c r="Q37" s="3"/>
      <c r="R37" s="3"/>
      <c r="S37" s="3"/>
      <c r="V37" s="152"/>
      <c r="W37" s="3"/>
      <c r="X37" s="10"/>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row>
    <row r="38" spans="2:145" s="2" customFormat="1" ht="15" customHeight="1" thickBot="1" x14ac:dyDescent="0.25">
      <c r="B38" s="151"/>
      <c r="C38" s="3"/>
      <c r="D38" s="3" t="s">
        <v>1407</v>
      </c>
      <c r="E38" s="3"/>
      <c r="F38" s="117"/>
      <c r="G38" s="160"/>
      <c r="H38" s="3"/>
      <c r="I38" s="3"/>
      <c r="J38" s="3"/>
      <c r="K38" s="3"/>
      <c r="L38" s="3"/>
      <c r="M38" s="3"/>
      <c r="N38" s="3"/>
      <c r="O38" s="3"/>
      <c r="P38" s="3"/>
      <c r="Q38" s="3"/>
      <c r="R38" s="3"/>
      <c r="T38" s="237" t="s">
        <v>1339</v>
      </c>
      <c r="U38" s="237"/>
      <c r="V38" s="152"/>
      <c r="W38" s="3"/>
      <c r="X38" s="10"/>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row>
    <row r="39" spans="2:145" s="2" customFormat="1" ht="15" customHeight="1" thickBot="1" x14ac:dyDescent="0.25">
      <c r="B39" s="151"/>
      <c r="C39" s="167" t="b">
        <v>0</v>
      </c>
      <c r="D39" s="3"/>
      <c r="E39" s="168" t="s">
        <v>1334</v>
      </c>
      <c r="F39" s="117"/>
      <c r="G39" s="160"/>
      <c r="H39" s="3"/>
      <c r="I39" s="3"/>
      <c r="J39" s="3"/>
      <c r="K39" s="3"/>
      <c r="L39" s="170">
        <f>AdjustedHP</f>
        <v>205</v>
      </c>
      <c r="M39" s="3" t="s">
        <v>1337</v>
      </c>
      <c r="N39" s="3"/>
      <c r="O39" s="3"/>
      <c r="P39" s="3"/>
      <c r="Q39" s="3"/>
      <c r="R39" s="3"/>
      <c r="S39" s="184"/>
      <c r="T39" s="237"/>
      <c r="U39" s="237"/>
      <c r="V39" s="152"/>
      <c r="W39" s="3"/>
      <c r="X39" s="10"/>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row>
    <row r="40" spans="2:145" s="2" customFormat="1" ht="15" customHeight="1" thickBot="1" x14ac:dyDescent="0.3">
      <c r="B40" s="151"/>
      <c r="C40" s="167" t="b">
        <v>0</v>
      </c>
      <c r="D40" s="3"/>
      <c r="E40" s="168" t="s">
        <v>157</v>
      </c>
      <c r="F40" s="117"/>
      <c r="G40" s="160"/>
      <c r="H40" s="3"/>
      <c r="I40" s="3"/>
      <c r="J40" s="3"/>
      <c r="K40" s="3"/>
      <c r="L40" s="171">
        <f>IF(LtWtCorr&lt;0,LtWtCorr,HvyWtCorr)</f>
        <v>-1.8</v>
      </c>
      <c r="M40" s="3" t="s">
        <v>76</v>
      </c>
      <c r="N40" s="3"/>
      <c r="O40" s="3"/>
      <c r="P40" s="3"/>
      <c r="Q40" s="3"/>
      <c r="R40" s="3"/>
      <c r="S40" s="184"/>
      <c r="T40" s="174">
        <v>0</v>
      </c>
      <c r="U40" s="142" t="s">
        <v>180</v>
      </c>
      <c r="V40" s="152"/>
      <c r="W40" s="3"/>
      <c r="X40" s="10"/>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row>
    <row r="41" spans="2:145" s="2" customFormat="1" ht="15" customHeight="1" thickBot="1" x14ac:dyDescent="0.3">
      <c r="B41" s="151"/>
      <c r="C41" s="167" t="b">
        <v>0</v>
      </c>
      <c r="D41" s="3"/>
      <c r="E41" s="168" t="s">
        <v>1331</v>
      </c>
      <c r="F41" s="117"/>
      <c r="G41" s="160"/>
      <c r="H41" s="3"/>
      <c r="I41" s="3"/>
      <c r="J41" s="3"/>
      <c r="K41" s="3"/>
      <c r="L41" s="171">
        <f>RawWtHP</f>
        <v>0</v>
      </c>
      <c r="M41" s="3" t="s">
        <v>1335</v>
      </c>
      <c r="N41" s="3"/>
      <c r="O41" s="3"/>
      <c r="P41" s="3"/>
      <c r="Q41" s="3"/>
      <c r="R41" s="3"/>
      <c r="S41" s="184"/>
      <c r="T41" s="174">
        <v>6</v>
      </c>
      <c r="U41" s="142" t="s">
        <v>181</v>
      </c>
      <c r="V41" s="152"/>
      <c r="W41" s="3"/>
      <c r="X41" s="10"/>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row>
    <row r="42" spans="2:145" s="2" customFormat="1" ht="15" customHeight="1" thickBot="1" x14ac:dyDescent="0.3">
      <c r="B42" s="151"/>
      <c r="C42" s="167"/>
      <c r="D42" s="3"/>
      <c r="E42" s="168" t="s">
        <v>1332</v>
      </c>
      <c r="F42" s="117"/>
      <c r="G42" s="160"/>
      <c r="H42" s="3"/>
      <c r="I42" s="3"/>
      <c r="J42" s="3"/>
      <c r="K42" s="3"/>
      <c r="L42" s="3"/>
      <c r="M42" s="3"/>
      <c r="N42" s="3"/>
      <c r="O42" s="3"/>
      <c r="P42" s="3"/>
      <c r="Q42" s="3"/>
      <c r="R42" s="3"/>
      <c r="S42" s="184"/>
      <c r="T42" s="174">
        <v>8</v>
      </c>
      <c r="U42" s="142" t="s">
        <v>182</v>
      </c>
      <c r="V42" s="152"/>
      <c r="W42" s="3"/>
      <c r="X42" s="10"/>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row>
    <row r="43" spans="2:145" s="2" customFormat="1" ht="15" customHeight="1" thickBot="1" x14ac:dyDescent="0.3">
      <c r="B43" s="151"/>
      <c r="C43" s="167" t="b">
        <v>0</v>
      </c>
      <c r="D43" s="3"/>
      <c r="E43" s="168" t="s">
        <v>156</v>
      </c>
      <c r="F43" s="117"/>
      <c r="G43" s="160"/>
      <c r="H43" s="3"/>
      <c r="I43" s="3"/>
      <c r="J43" s="3"/>
      <c r="K43" s="3"/>
      <c r="L43" s="170">
        <f>AdjustedWtHP</f>
        <v>-1.8</v>
      </c>
      <c r="M43" s="3" t="s">
        <v>1336</v>
      </c>
      <c r="N43" s="3"/>
      <c r="O43" s="3"/>
      <c r="P43" s="3"/>
      <c r="Q43" s="3"/>
      <c r="R43" s="3"/>
      <c r="S43" s="184"/>
      <c r="T43" s="174">
        <v>10</v>
      </c>
      <c r="U43" s="142" t="s">
        <v>183</v>
      </c>
      <c r="V43" s="152"/>
      <c r="W43" s="3"/>
      <c r="X43" s="10"/>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row>
    <row r="44" spans="2:145" s="2" customFormat="1" ht="15" customHeight="1" thickBot="1" x14ac:dyDescent="0.3">
      <c r="B44" s="151"/>
      <c r="C44" s="167" t="b">
        <v>0</v>
      </c>
      <c r="D44" s="166"/>
      <c r="E44" s="168" t="s">
        <v>84</v>
      </c>
      <c r="F44" s="117"/>
      <c r="G44" s="160"/>
      <c r="H44" s="117"/>
      <c r="I44" s="120"/>
      <c r="J44" s="3"/>
      <c r="K44" s="3"/>
      <c r="L44" s="195" t="str">
        <f>IFERROR(DynoClass,"")</f>
        <v/>
      </c>
      <c r="M44" s="3" t="s">
        <v>1364</v>
      </c>
      <c r="N44" s="3"/>
      <c r="O44" s="3"/>
      <c r="P44" s="3"/>
      <c r="Q44" s="3"/>
      <c r="R44" s="3"/>
      <c r="S44" s="184"/>
      <c r="T44" s="174">
        <v>12</v>
      </c>
      <c r="U44" s="142" t="s">
        <v>184</v>
      </c>
      <c r="V44" s="152"/>
      <c r="W44" s="3"/>
      <c r="X44" s="10"/>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row>
    <row r="45" spans="2:145" s="2" customFormat="1" ht="15" customHeight="1" x14ac:dyDescent="0.25">
      <c r="B45" s="151"/>
      <c r="C45" s="167" t="b">
        <v>0</v>
      </c>
      <c r="D45" s="3"/>
      <c r="E45" s="168" t="s">
        <v>87</v>
      </c>
      <c r="F45" s="117"/>
      <c r="G45" s="117"/>
      <c r="H45" s="3"/>
      <c r="I45" s="3"/>
      <c r="J45" s="3"/>
      <c r="K45" s="3"/>
      <c r="L45" s="3"/>
      <c r="M45" s="3"/>
      <c r="N45" s="3"/>
      <c r="O45" s="3"/>
      <c r="P45" s="3"/>
      <c r="Q45" s="3"/>
      <c r="R45" s="3"/>
      <c r="S45" s="184"/>
      <c r="T45" s="174">
        <v>14</v>
      </c>
      <c r="U45" s="142" t="s">
        <v>185</v>
      </c>
      <c r="V45" s="152"/>
      <c r="W45" s="3"/>
      <c r="X45" s="10"/>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row>
    <row r="46" spans="2:145" s="2" customFormat="1" ht="15" customHeight="1" x14ac:dyDescent="0.25">
      <c r="B46" s="179"/>
      <c r="C46" s="167" t="b">
        <v>0</v>
      </c>
      <c r="D46" s="3"/>
      <c r="E46" s="168" t="s">
        <v>89</v>
      </c>
      <c r="F46" s="117"/>
      <c r="G46" s="117"/>
      <c r="H46" s="3"/>
      <c r="I46" s="3"/>
      <c r="J46" s="3"/>
      <c r="K46" s="3"/>
      <c r="L46" s="3"/>
      <c r="M46" s="3"/>
      <c r="N46" s="3"/>
      <c r="O46" s="3"/>
      <c r="P46" s="3"/>
      <c r="Q46" s="3"/>
      <c r="R46" s="3"/>
      <c r="S46" s="184"/>
      <c r="T46" s="217">
        <v>14.25</v>
      </c>
      <c r="U46" s="142" t="s">
        <v>205</v>
      </c>
      <c r="V46" s="152"/>
      <c r="W46" s="3"/>
      <c r="X46" s="10"/>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row>
    <row r="47" spans="2:145" s="2" customFormat="1" ht="15" customHeight="1" x14ac:dyDescent="0.25">
      <c r="B47" s="179"/>
      <c r="C47" s="167"/>
      <c r="D47" s="3"/>
      <c r="E47" s="168"/>
      <c r="F47" s="117"/>
      <c r="G47" s="117"/>
      <c r="H47" s="3"/>
      <c r="I47" s="3"/>
      <c r="J47" s="3"/>
      <c r="K47" s="3"/>
      <c r="L47" s="3"/>
      <c r="M47" s="3"/>
      <c r="N47" s="3"/>
      <c r="O47" s="3"/>
      <c r="P47" s="3"/>
      <c r="Q47" s="3"/>
      <c r="R47" s="3"/>
      <c r="S47" s="184"/>
      <c r="T47" s="217">
        <v>16.5</v>
      </c>
      <c r="U47" s="142" t="s">
        <v>196</v>
      </c>
      <c r="V47" s="152"/>
      <c r="W47" s="3"/>
      <c r="X47" s="10"/>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row>
    <row r="48" spans="2:145" s="2" customFormat="1" ht="15" customHeight="1" thickBot="1" x14ac:dyDescent="0.3">
      <c r="B48" s="179"/>
      <c r="C48" s="167"/>
      <c r="D48" s="3" t="s">
        <v>1408</v>
      </c>
      <c r="E48" s="168"/>
      <c r="F48" s="117"/>
      <c r="G48" s="117"/>
      <c r="H48" s="3"/>
      <c r="I48" s="3"/>
      <c r="J48" s="3"/>
      <c r="K48" s="3"/>
      <c r="L48" s="3"/>
      <c r="M48" s="3"/>
      <c r="N48" s="3"/>
      <c r="O48" s="3"/>
      <c r="P48" s="3"/>
      <c r="Q48" s="3"/>
      <c r="R48" s="3"/>
      <c r="S48" s="184"/>
      <c r="T48" s="217">
        <v>19.5</v>
      </c>
      <c r="U48" s="142" t="s">
        <v>200</v>
      </c>
      <c r="V48" s="152"/>
      <c r="W48" s="3"/>
      <c r="X48" s="10"/>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row>
    <row r="49" spans="1:145" s="2" customFormat="1" ht="15" customHeight="1" thickBot="1" x14ac:dyDescent="0.3">
      <c r="B49" s="179"/>
      <c r="C49" s="167"/>
      <c r="D49" s="62"/>
      <c r="E49" s="185" t="s">
        <v>64</v>
      </c>
      <c r="F49" s="117"/>
      <c r="G49" s="117"/>
      <c r="H49" s="3"/>
      <c r="I49" s="3"/>
      <c r="J49" s="3"/>
      <c r="K49" s="3"/>
      <c r="L49" s="3"/>
      <c r="M49" s="3"/>
      <c r="N49" s="3"/>
      <c r="O49" s="3"/>
      <c r="P49" s="3"/>
      <c r="Q49" s="3"/>
      <c r="R49" s="3"/>
      <c r="S49" s="184"/>
      <c r="T49" s="172"/>
      <c r="U49" s="36"/>
      <c r="V49" s="152"/>
      <c r="W49" s="3"/>
      <c r="X49" s="10"/>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row>
    <row r="50" spans="1:145" s="2" customFormat="1" ht="15" customHeight="1" thickBot="1" x14ac:dyDescent="0.3">
      <c r="B50" s="179"/>
      <c r="C50" s="167"/>
      <c r="D50" s="194"/>
      <c r="E50" s="185" t="s">
        <v>66</v>
      </c>
      <c r="F50" s="117"/>
      <c r="G50" s="117"/>
      <c r="H50" s="3"/>
      <c r="I50" s="3"/>
      <c r="J50" s="3"/>
      <c r="K50" s="3"/>
      <c r="L50" s="3"/>
      <c r="M50" s="3"/>
      <c r="N50" s="3"/>
      <c r="O50" s="3"/>
      <c r="P50" s="3"/>
      <c r="Q50" s="3"/>
      <c r="R50" s="3"/>
      <c r="S50" s="184"/>
      <c r="T50" s="172"/>
      <c r="U50" s="36"/>
      <c r="V50" s="152"/>
      <c r="W50" s="3"/>
      <c r="X50" s="10"/>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row>
    <row r="51" spans="1:145" s="2" customFormat="1" ht="15" customHeight="1" thickBot="1" x14ac:dyDescent="0.3">
      <c r="B51" s="179"/>
      <c r="C51" s="167"/>
      <c r="D51" s="194">
        <v>0</v>
      </c>
      <c r="E51" s="185" t="s">
        <v>165</v>
      </c>
      <c r="F51" s="117"/>
      <c r="G51" s="117"/>
      <c r="H51" s="3"/>
      <c r="I51" s="3"/>
      <c r="J51" s="3"/>
      <c r="K51" s="3"/>
      <c r="L51" s="3"/>
      <c r="M51" s="3"/>
      <c r="N51" s="3"/>
      <c r="O51" s="3"/>
      <c r="P51" s="3"/>
      <c r="Q51" s="3"/>
      <c r="R51" s="3"/>
      <c r="S51" s="184"/>
      <c r="T51" s="172"/>
      <c r="U51" s="36"/>
      <c r="V51" s="152"/>
      <c r="W51" s="3"/>
      <c r="X51" s="10"/>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row>
    <row r="52" spans="1:145" s="2" customFormat="1" ht="15" customHeight="1" x14ac:dyDescent="0.25">
      <c r="B52" s="179"/>
      <c r="C52" s="167"/>
      <c r="D52" s="215"/>
      <c r="E52" s="185"/>
      <c r="F52" s="117"/>
      <c r="G52" s="117"/>
      <c r="H52" s="3"/>
      <c r="I52" s="3"/>
      <c r="J52" s="3"/>
      <c r="K52" s="3"/>
      <c r="L52" s="3"/>
      <c r="M52" s="3"/>
      <c r="N52" s="3"/>
      <c r="O52" s="3"/>
      <c r="P52" s="3"/>
      <c r="Q52" s="3"/>
      <c r="R52" s="3"/>
      <c r="S52" s="184"/>
      <c r="T52" s="172"/>
      <c r="U52" s="36"/>
      <c r="V52" s="152"/>
      <c r="W52" s="3"/>
      <c r="X52" s="10"/>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row>
    <row r="53" spans="1:145" s="2" customFormat="1" ht="15" customHeight="1" x14ac:dyDescent="0.25">
      <c r="B53" s="179"/>
      <c r="C53" s="223"/>
      <c r="D53" s="129" t="s">
        <v>1414</v>
      </c>
      <c r="E53" s="236" t="s">
        <v>1341</v>
      </c>
      <c r="F53" s="236"/>
      <c r="G53" s="236"/>
      <c r="H53" s="236"/>
      <c r="I53" s="236"/>
      <c r="J53" s="236"/>
      <c r="K53" s="236"/>
      <c r="L53" s="236"/>
      <c r="M53" s="236"/>
      <c r="N53" s="236"/>
      <c r="O53" s="236"/>
      <c r="P53" s="236"/>
      <c r="Q53" s="236"/>
      <c r="R53" s="3"/>
      <c r="S53" s="184"/>
      <c r="T53" s="172"/>
      <c r="U53" s="36"/>
      <c r="V53" s="152"/>
      <c r="W53" s="3"/>
      <c r="X53" s="10"/>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row>
    <row r="54" spans="1:145" s="2" customFormat="1" ht="15" customHeight="1" x14ac:dyDescent="0.25">
      <c r="B54" s="179"/>
      <c r="C54" s="167"/>
      <c r="D54" s="215"/>
      <c r="E54" s="185"/>
      <c r="F54" s="117"/>
      <c r="G54" s="117"/>
      <c r="H54" s="3"/>
      <c r="I54" s="3"/>
      <c r="J54" s="3"/>
      <c r="K54" s="3"/>
      <c r="L54" s="3"/>
      <c r="M54" s="3"/>
      <c r="N54" s="3"/>
      <c r="O54" s="3"/>
      <c r="P54" s="3"/>
      <c r="Q54" s="3"/>
      <c r="R54" s="3"/>
      <c r="S54" s="184"/>
      <c r="T54" s="172"/>
      <c r="U54" s="36"/>
      <c r="V54" s="152"/>
      <c r="W54" s="3"/>
      <c r="X54" s="10"/>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row>
    <row r="55" spans="1:145" s="2" customFormat="1" ht="15" customHeight="1" x14ac:dyDescent="0.25">
      <c r="B55" s="179"/>
      <c r="C55" s="167"/>
      <c r="D55" s="214" t="s">
        <v>1401</v>
      </c>
      <c r="E55" s="185"/>
      <c r="F55" s="117"/>
      <c r="G55" s="117"/>
      <c r="H55" s="3"/>
      <c r="I55" s="3"/>
      <c r="J55" s="3"/>
      <c r="K55" s="3"/>
      <c r="L55" s="3"/>
      <c r="M55" s="3"/>
      <c r="N55" s="3"/>
      <c r="O55" s="3"/>
      <c r="P55" s="3"/>
      <c r="Q55" s="3"/>
      <c r="R55" s="3"/>
      <c r="S55" s="184"/>
      <c r="T55" s="172"/>
      <c r="U55" s="36"/>
      <c r="V55" s="152"/>
      <c r="W55" s="3"/>
      <c r="X55" s="10"/>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row>
    <row r="56" spans="1:145" s="2" customFormat="1" ht="15" customHeight="1" x14ac:dyDescent="0.25">
      <c r="B56" s="179"/>
      <c r="C56" s="167"/>
      <c r="D56" s="214" t="str">
        <f>IF(AND(Reclass =FALSE,DYNOSelect=FALSE),"** Minimum Competition Weight includes all fluids, full gas tank, and driver. If not significantly lightened from stock, enter ","** Minimum Competition Weight includes all fluids, full gas tank, and driver.")</f>
        <v xml:space="preserve">** Minimum Competition Weight includes all fluids, full gas tank, and driver. If not significantly lightened from stock, enter </v>
      </c>
      <c r="E56" s="185"/>
      <c r="F56" s="117"/>
      <c r="G56" s="117"/>
      <c r="H56" s="3"/>
      <c r="I56" s="3"/>
      <c r="J56" s="3"/>
      <c r="K56" s="3"/>
      <c r="L56" s="3"/>
      <c r="M56" s="3"/>
      <c r="N56" s="3"/>
      <c r="O56" s="3"/>
      <c r="P56" s="3"/>
      <c r="Q56" s="3"/>
      <c r="R56" s="3"/>
      <c r="S56" s="184"/>
      <c r="T56" s="172"/>
      <c r="U56" s="36"/>
      <c r="V56" s="152"/>
      <c r="W56" s="3"/>
      <c r="X56" s="10"/>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row>
    <row r="57" spans="1:145" s="2" customFormat="1" ht="15" customHeight="1" x14ac:dyDescent="0.25">
      <c r="B57" s="179"/>
      <c r="C57" s="167"/>
      <c r="D57" s="214" t="str">
        <f>IF(AND(Reclass =FALSE,DYNOSelect=FALSE),"   the number shown under Base Weight/Listed Weight in STEP 2 above.","")</f>
        <v xml:space="preserve">   the number shown under Base Weight/Listed Weight in STEP 2 above.</v>
      </c>
      <c r="F57" s="117"/>
      <c r="G57" s="117"/>
      <c r="H57" s="3"/>
      <c r="I57" s="3"/>
      <c r="J57" s="3"/>
      <c r="K57" s="3"/>
      <c r="L57" s="3"/>
      <c r="M57" s="3"/>
      <c r="N57" s="3"/>
      <c r="O57" s="3"/>
      <c r="P57" s="3"/>
      <c r="Q57" s="3"/>
      <c r="R57" s="3"/>
      <c r="S57" s="184"/>
      <c r="T57" s="172"/>
      <c r="U57" s="36"/>
      <c r="V57" s="152"/>
      <c r="W57" s="3"/>
      <c r="X57" s="10"/>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row>
    <row r="58" spans="1:145" s="2" customFormat="1" ht="15" customHeight="1" thickBot="1" x14ac:dyDescent="0.25">
      <c r="B58" s="180"/>
      <c r="C58" s="181"/>
      <c r="D58" s="149"/>
      <c r="E58" s="182"/>
      <c r="F58" s="183"/>
      <c r="G58" s="183"/>
      <c r="H58" s="149"/>
      <c r="I58" s="149"/>
      <c r="J58" s="149"/>
      <c r="K58" s="149"/>
      <c r="L58" s="149"/>
      <c r="M58" s="149"/>
      <c r="N58" s="149"/>
      <c r="O58" s="149"/>
      <c r="P58" s="149"/>
      <c r="Q58" s="149"/>
      <c r="R58" s="149"/>
      <c r="S58" s="149"/>
      <c r="T58" s="149"/>
      <c r="U58" s="149"/>
      <c r="V58" s="164"/>
      <c r="W58" s="3"/>
      <c r="X58" s="10"/>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row>
    <row r="59" spans="1:145" s="2" customFormat="1" ht="15" customHeight="1" thickBot="1" x14ac:dyDescent="0.25">
      <c r="E59" s="147"/>
      <c r="F59" s="147"/>
      <c r="G59" s="147"/>
      <c r="H59" s="147"/>
      <c r="I59" s="147"/>
      <c r="J59" s="147"/>
      <c r="K59" s="3"/>
      <c r="L59" s="3"/>
      <c r="M59" s="3"/>
      <c r="N59" s="3"/>
      <c r="O59" s="3"/>
      <c r="P59" s="3"/>
      <c r="Q59" s="3"/>
      <c r="W59" s="3"/>
      <c r="X59" s="10"/>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row>
    <row r="60" spans="1:145" s="2" customFormat="1" ht="15" customHeight="1" x14ac:dyDescent="0.25">
      <c r="B60" s="165" t="s">
        <v>1343</v>
      </c>
      <c r="C60" s="202"/>
      <c r="D60" s="175" t="s">
        <v>1415</v>
      </c>
      <c r="E60" s="175"/>
      <c r="F60" s="203"/>
      <c r="G60" s="202"/>
      <c r="H60" s="202"/>
      <c r="I60" s="202"/>
      <c r="J60" s="202"/>
      <c r="K60" s="202"/>
      <c r="L60" s="202"/>
      <c r="M60" s="202"/>
      <c r="N60" s="202"/>
      <c r="O60" s="202"/>
      <c r="P60" s="202"/>
      <c r="Q60" s="202"/>
      <c r="R60" s="202"/>
      <c r="S60" s="202"/>
      <c r="T60" s="202"/>
      <c r="U60" s="204"/>
      <c r="V60" s="205"/>
      <c r="W60" s="7"/>
      <c r="X60" s="10"/>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row>
    <row r="61" spans="1:145" ht="15.75" thickBot="1" x14ac:dyDescent="0.3">
      <c r="B61" s="180"/>
      <c r="C61" s="206"/>
      <c r="D61" s="207" t="s">
        <v>1390</v>
      </c>
      <c r="E61" s="208"/>
      <c r="F61" s="209"/>
      <c r="G61" s="208"/>
      <c r="H61" s="208"/>
      <c r="I61" s="208"/>
      <c r="J61" s="208"/>
      <c r="K61" s="208"/>
      <c r="L61" s="208"/>
      <c r="M61" s="208"/>
      <c r="N61" s="208"/>
      <c r="O61" s="208"/>
      <c r="P61" s="208"/>
      <c r="Q61" s="208"/>
      <c r="R61" s="208"/>
      <c r="S61" s="208"/>
      <c r="T61" s="208"/>
      <c r="U61" s="210"/>
      <c r="V61" s="211"/>
    </row>
    <row r="62" spans="1:145" ht="15" customHeight="1" x14ac:dyDescent="0.25">
      <c r="B62" s="2"/>
      <c r="D62" s="4"/>
      <c r="E62" s="3"/>
    </row>
    <row r="63" spans="1:145" s="2" customFormat="1" ht="12.75" x14ac:dyDescent="0.2">
      <c r="B63" s="123" t="s">
        <v>73</v>
      </c>
      <c r="C63" s="124"/>
      <c r="D63" s="124"/>
      <c r="E63" s="124" t="s">
        <v>1</v>
      </c>
      <c r="F63" s="125"/>
      <c r="G63" s="124"/>
      <c r="H63" s="126"/>
      <c r="I63" s="124"/>
      <c r="J63" s="124"/>
      <c r="K63" s="124"/>
      <c r="L63" s="124"/>
      <c r="M63" s="124"/>
      <c r="N63" s="124"/>
      <c r="O63" s="124"/>
      <c r="P63" s="124"/>
      <c r="Q63" s="124"/>
      <c r="R63" s="124"/>
      <c r="S63" s="124"/>
      <c r="T63" s="124"/>
      <c r="U63" s="124"/>
      <c r="V63" s="124"/>
      <c r="W63" s="124"/>
      <c r="X63" s="10"/>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row>
    <row r="64" spans="1:145" ht="15" customHeight="1" x14ac:dyDescent="0.2">
      <c r="A64" s="2"/>
      <c r="B64" s="20">
        <f>IF(C64=1,22,0)</f>
        <v>0</v>
      </c>
      <c r="C64" s="83">
        <v>9</v>
      </c>
      <c r="D64" s="82"/>
      <c r="E64" s="37" t="s">
        <v>1272</v>
      </c>
      <c r="F64" s="80"/>
      <c r="G64" s="81"/>
      <c r="H64" s="81"/>
      <c r="I64" s="81"/>
      <c r="J64" s="81"/>
      <c r="K64" s="81"/>
      <c r="L64" s="81"/>
      <c r="M64" s="81"/>
      <c r="N64" s="81"/>
      <c r="O64" s="81"/>
      <c r="P64" s="81"/>
      <c r="Q64" s="81"/>
      <c r="R64" s="81"/>
      <c r="S64" s="81"/>
      <c r="T64" s="81"/>
      <c r="U64" s="79"/>
      <c r="V64" s="79"/>
      <c r="W64" s="81"/>
    </row>
    <row r="65" spans="1:23" ht="15" customHeight="1" x14ac:dyDescent="0.2">
      <c r="A65" s="2"/>
      <c r="B65" s="20">
        <f>IF(C64=2,17,0)</f>
        <v>0</v>
      </c>
      <c r="C65" s="37"/>
      <c r="D65" s="82"/>
      <c r="E65" s="37" t="s">
        <v>1273</v>
      </c>
      <c r="F65" s="80"/>
      <c r="G65" s="81"/>
      <c r="H65" s="81"/>
      <c r="I65" s="81"/>
      <c r="J65" s="81"/>
      <c r="K65" s="81"/>
      <c r="L65" s="81"/>
      <c r="M65" s="81"/>
      <c r="N65" s="81"/>
      <c r="O65" s="81"/>
      <c r="P65" s="81"/>
      <c r="Q65" s="81"/>
      <c r="R65" s="81"/>
      <c r="S65" s="81"/>
      <c r="T65" s="81"/>
      <c r="U65" s="79"/>
      <c r="V65" s="79"/>
      <c r="W65" s="81"/>
    </row>
    <row r="66" spans="1:23" ht="15" customHeight="1" x14ac:dyDescent="0.2">
      <c r="A66" s="2"/>
      <c r="B66" s="20">
        <f>IF(C64=3,10,0)</f>
        <v>0</v>
      </c>
      <c r="C66" s="20"/>
      <c r="D66" s="82"/>
      <c r="E66" s="37" t="s">
        <v>1274</v>
      </c>
      <c r="F66" s="85"/>
      <c r="G66" s="81"/>
      <c r="H66" s="81"/>
      <c r="I66" s="81"/>
      <c r="J66" s="81"/>
      <c r="K66" s="81"/>
      <c r="L66" s="81"/>
      <c r="M66" s="81"/>
      <c r="N66" s="81"/>
      <c r="O66" s="81"/>
      <c r="P66" s="81"/>
      <c r="Q66" s="81"/>
      <c r="R66" s="81"/>
      <c r="S66" s="81"/>
      <c r="T66" s="81"/>
      <c r="U66" s="79"/>
      <c r="V66" s="79"/>
      <c r="W66" s="81"/>
    </row>
    <row r="67" spans="1:23" ht="15" customHeight="1" x14ac:dyDescent="0.25">
      <c r="B67" s="20"/>
      <c r="C67" s="37" t="b">
        <v>0</v>
      </c>
      <c r="D67" s="82"/>
      <c r="E67" s="84" t="s">
        <v>1298</v>
      </c>
      <c r="F67" s="85"/>
      <c r="G67" s="82"/>
      <c r="H67" s="82"/>
      <c r="I67" s="82"/>
      <c r="J67" s="82"/>
      <c r="K67" s="82"/>
      <c r="L67" s="82"/>
      <c r="M67" s="82"/>
      <c r="N67" s="82"/>
      <c r="O67" s="82"/>
      <c r="P67" s="82"/>
      <c r="Q67" s="82"/>
      <c r="R67" s="82"/>
      <c r="S67" s="82"/>
      <c r="T67" s="82"/>
      <c r="U67" s="86"/>
      <c r="V67" s="86"/>
      <c r="W67" s="82"/>
    </row>
    <row r="68" spans="1:23" ht="15" customHeight="1" x14ac:dyDescent="0.25">
      <c r="B68" s="20">
        <f>IF(C64=4,9,0)</f>
        <v>0</v>
      </c>
      <c r="C68" s="20"/>
      <c r="D68" s="82"/>
      <c r="E68" s="37" t="s">
        <v>1277</v>
      </c>
      <c r="F68" s="85"/>
      <c r="G68" s="82"/>
      <c r="H68" s="82"/>
      <c r="I68" s="82"/>
      <c r="J68" s="82"/>
      <c r="K68" s="82"/>
      <c r="L68" s="82"/>
      <c r="M68" s="82"/>
      <c r="N68" s="82"/>
      <c r="O68" s="82"/>
      <c r="P68" s="82"/>
      <c r="Q68" s="82"/>
      <c r="R68" s="82"/>
      <c r="S68" s="82"/>
      <c r="T68" s="82"/>
      <c r="U68" s="86"/>
      <c r="V68" s="86"/>
      <c r="W68" s="82"/>
    </row>
    <row r="69" spans="1:23" ht="15" customHeight="1" x14ac:dyDescent="0.25">
      <c r="B69" s="20">
        <f>IF(C64=5,8,0)</f>
        <v>0</v>
      </c>
      <c r="C69" s="20"/>
      <c r="D69" s="82"/>
      <c r="E69" s="37" t="s">
        <v>1275</v>
      </c>
      <c r="F69" s="85"/>
      <c r="G69" s="82"/>
      <c r="H69" s="82"/>
      <c r="I69" s="82"/>
      <c r="J69" s="82"/>
      <c r="K69" s="82"/>
      <c r="L69" s="82"/>
      <c r="M69" s="82"/>
      <c r="N69" s="82"/>
      <c r="O69" s="82"/>
      <c r="P69" s="82"/>
      <c r="Q69" s="82"/>
      <c r="R69" s="82"/>
      <c r="S69" s="82"/>
      <c r="T69" s="82"/>
      <c r="U69" s="86"/>
      <c r="V69" s="86"/>
      <c r="W69" s="82"/>
    </row>
    <row r="70" spans="1:23" ht="15" customHeight="1" x14ac:dyDescent="0.25">
      <c r="B70" s="20">
        <f>IF(C64=6,5,0)</f>
        <v>0</v>
      </c>
      <c r="C70" s="20"/>
      <c r="D70" s="82"/>
      <c r="E70" s="20" t="s">
        <v>1276</v>
      </c>
      <c r="F70" s="85"/>
      <c r="G70" s="82"/>
      <c r="H70" s="82"/>
      <c r="I70" s="82"/>
      <c r="J70" s="82"/>
      <c r="K70" s="82"/>
      <c r="L70" s="82"/>
      <c r="M70" s="82"/>
      <c r="N70" s="82"/>
      <c r="O70" s="82"/>
      <c r="P70" s="82"/>
      <c r="Q70" s="82"/>
      <c r="R70" s="82"/>
      <c r="S70" s="82"/>
      <c r="T70" s="82"/>
      <c r="U70" s="86"/>
      <c r="V70" s="86"/>
      <c r="W70" s="82"/>
    </row>
    <row r="71" spans="1:23" ht="15" customHeight="1" x14ac:dyDescent="0.25">
      <c r="B71" s="20">
        <f>IF(C64=7,4,0)</f>
        <v>0</v>
      </c>
      <c r="C71" s="20"/>
      <c r="D71" s="82"/>
      <c r="E71" s="87" t="s">
        <v>1280</v>
      </c>
      <c r="F71" s="88"/>
      <c r="G71" s="82"/>
      <c r="H71" s="82"/>
      <c r="I71" s="82"/>
      <c r="J71" s="82"/>
      <c r="K71" s="82"/>
      <c r="L71" s="82"/>
      <c r="M71" s="82"/>
      <c r="N71" s="82"/>
      <c r="O71" s="82"/>
      <c r="P71" s="82"/>
      <c r="Q71" s="82"/>
      <c r="R71" s="82"/>
      <c r="S71" s="82"/>
      <c r="T71" s="82"/>
      <c r="U71" s="86"/>
      <c r="V71" s="86"/>
      <c r="W71" s="82"/>
    </row>
    <row r="72" spans="1:23" ht="15" customHeight="1" x14ac:dyDescent="0.25">
      <c r="B72" s="79"/>
      <c r="C72" s="79"/>
      <c r="D72" s="80"/>
      <c r="E72" s="37" t="s">
        <v>1278</v>
      </c>
      <c r="F72" s="85"/>
      <c r="G72" s="82"/>
      <c r="H72" s="82"/>
      <c r="I72" s="82"/>
      <c r="J72" s="82"/>
      <c r="K72" s="82"/>
      <c r="L72" s="82"/>
      <c r="M72" s="82"/>
      <c r="N72" s="82"/>
      <c r="O72" s="82"/>
      <c r="P72" s="82"/>
      <c r="Q72" s="82"/>
      <c r="R72" s="82"/>
      <c r="S72" s="82"/>
      <c r="T72" s="82"/>
      <c r="U72" s="86"/>
      <c r="V72" s="86"/>
      <c r="W72" s="82"/>
    </row>
    <row r="73" spans="1:23" ht="15" customHeight="1" x14ac:dyDescent="0.25">
      <c r="B73" s="20">
        <f>IF(C64=8,2,0)</f>
        <v>0</v>
      </c>
      <c r="C73" s="20"/>
      <c r="D73" s="82"/>
      <c r="E73" s="20" t="s">
        <v>1279</v>
      </c>
      <c r="F73" s="85"/>
      <c r="G73" s="82"/>
      <c r="H73" s="82"/>
      <c r="I73" s="82"/>
      <c r="J73" s="82"/>
      <c r="K73" s="82"/>
      <c r="L73" s="82"/>
      <c r="M73" s="82"/>
      <c r="N73" s="82"/>
      <c r="O73" s="82"/>
      <c r="P73" s="82"/>
      <c r="Q73" s="82"/>
      <c r="R73" s="82"/>
      <c r="S73" s="82"/>
      <c r="T73" s="82"/>
      <c r="U73" s="86"/>
      <c r="V73" s="86"/>
      <c r="W73" s="82"/>
    </row>
    <row r="74" spans="1:23" x14ac:dyDescent="0.25">
      <c r="B74" s="79"/>
      <c r="C74" s="79"/>
      <c r="D74" s="89"/>
      <c r="E74" s="37" t="s">
        <v>1281</v>
      </c>
      <c r="F74" s="85"/>
      <c r="G74" s="82"/>
      <c r="H74" s="82"/>
      <c r="I74" s="82"/>
      <c r="J74" s="82"/>
      <c r="K74" s="82"/>
      <c r="L74" s="82"/>
      <c r="M74" s="82"/>
      <c r="N74" s="82"/>
      <c r="O74" s="82"/>
      <c r="P74" s="82"/>
      <c r="Q74" s="82"/>
      <c r="R74" s="82"/>
      <c r="S74" s="82"/>
      <c r="T74" s="82"/>
      <c r="U74" s="86"/>
      <c r="V74" s="86"/>
      <c r="W74" s="82"/>
    </row>
    <row r="75" spans="1:23" x14ac:dyDescent="0.25">
      <c r="B75" s="20">
        <f>IF(C67=9,0,0)</f>
        <v>0</v>
      </c>
      <c r="C75" s="79"/>
      <c r="D75" s="80"/>
      <c r="E75" s="20" t="s">
        <v>1282</v>
      </c>
      <c r="F75" s="85"/>
      <c r="G75" s="82"/>
      <c r="H75" s="82"/>
      <c r="I75" s="82"/>
      <c r="J75" s="82"/>
      <c r="K75" s="82"/>
      <c r="L75" s="82"/>
      <c r="M75" s="82"/>
      <c r="N75" s="82"/>
      <c r="O75" s="82"/>
      <c r="P75" s="82"/>
      <c r="Q75" s="82"/>
      <c r="R75" s="82"/>
      <c r="S75" s="82"/>
      <c r="T75" s="82"/>
      <c r="U75" s="86"/>
      <c r="V75" s="86"/>
      <c r="W75" s="82"/>
    </row>
    <row r="76" spans="1:23" x14ac:dyDescent="0.25">
      <c r="B76" s="20" t="str">
        <f>IFERROR(VLOOKUP(D76,TireWidthPts,2),"")</f>
        <v/>
      </c>
      <c r="C76" s="20" t="s">
        <v>134</v>
      </c>
      <c r="D76" s="89" t="str">
        <f>IFERROR(I76-L76,"")</f>
        <v/>
      </c>
      <c r="E76" s="20" t="s">
        <v>154</v>
      </c>
      <c r="F76" s="85"/>
      <c r="G76" s="82"/>
      <c r="H76" s="82" t="s">
        <v>59</v>
      </c>
      <c r="I76" s="229">
        <f>IF(AND(C64&gt;0,C64&lt;=2,C67=TRUE),275,D36)</f>
        <v>0</v>
      </c>
      <c r="J76" s="229"/>
      <c r="K76" s="82" t="s">
        <v>62</v>
      </c>
      <c r="L76" s="95" t="str">
        <f>D30</f>
        <v/>
      </c>
      <c r="M76" s="82"/>
      <c r="N76" s="90" t="s">
        <v>93</v>
      </c>
      <c r="O76" s="82"/>
      <c r="P76" s="95" t="str">
        <f>IFERROR(D76,"")</f>
        <v/>
      </c>
      <c r="Q76" s="82" t="s">
        <v>61</v>
      </c>
      <c r="R76" s="95" t="str">
        <f>IFERROR(B76,"")</f>
        <v/>
      </c>
      <c r="S76" s="82" t="s">
        <v>60</v>
      </c>
      <c r="T76" s="82"/>
      <c r="U76" s="86"/>
      <c r="V76" s="86"/>
      <c r="W76" s="82"/>
    </row>
    <row r="77" spans="1:23" x14ac:dyDescent="0.25">
      <c r="B77" s="79">
        <f>SUM(B64:B76)</f>
        <v>0</v>
      </c>
      <c r="C77" s="79"/>
      <c r="D77" s="89"/>
      <c r="E77" s="79" t="s">
        <v>2</v>
      </c>
      <c r="F77" s="85"/>
      <c r="G77" s="82"/>
      <c r="H77" s="82"/>
      <c r="I77" s="82"/>
      <c r="J77" s="82"/>
      <c r="K77" s="82"/>
      <c r="L77" s="82"/>
      <c r="M77" s="82"/>
      <c r="N77" s="82"/>
      <c r="O77" s="82"/>
      <c r="P77" s="82"/>
      <c r="Q77" s="82"/>
      <c r="R77" s="82"/>
      <c r="S77" s="82"/>
      <c r="T77" s="82"/>
      <c r="U77" s="86"/>
      <c r="V77" s="86"/>
      <c r="W77" s="82"/>
    </row>
    <row r="78" spans="1:23" x14ac:dyDescent="0.25">
      <c r="B78" s="105"/>
      <c r="C78" s="105"/>
      <c r="D78" s="106"/>
      <c r="E78" s="105"/>
      <c r="F78" s="97"/>
      <c r="G78" s="96"/>
      <c r="H78" s="96"/>
      <c r="I78" s="96"/>
      <c r="J78" s="96"/>
      <c r="K78" s="96"/>
      <c r="L78" s="96"/>
      <c r="M78" s="96"/>
      <c r="N78" s="96"/>
      <c r="O78" s="96"/>
      <c r="P78" s="96"/>
      <c r="Q78" s="96"/>
      <c r="R78" s="96"/>
      <c r="S78" s="96"/>
      <c r="T78" s="96"/>
      <c r="U78" s="98"/>
      <c r="V78" s="98"/>
      <c r="W78" s="96"/>
    </row>
    <row r="79" spans="1:23" x14ac:dyDescent="0.25">
      <c r="B79" s="94" t="s">
        <v>73</v>
      </c>
      <c r="C79" s="79"/>
      <c r="D79" s="89"/>
      <c r="E79" s="79" t="s">
        <v>1345</v>
      </c>
      <c r="F79" s="85"/>
      <c r="G79" s="82"/>
      <c r="H79" s="82"/>
      <c r="I79" s="82"/>
      <c r="J79" s="82"/>
      <c r="K79" s="82"/>
      <c r="L79" s="82"/>
      <c r="M79" s="82"/>
      <c r="N79" s="82"/>
      <c r="O79" s="82"/>
      <c r="P79" s="82"/>
      <c r="Q79" s="82"/>
      <c r="R79" s="82"/>
      <c r="S79" s="82"/>
      <c r="T79" s="82"/>
      <c r="U79" s="86"/>
      <c r="V79" s="86"/>
      <c r="W79" s="82"/>
    </row>
    <row r="80" spans="1:23" x14ac:dyDescent="0.25">
      <c r="B80" s="20">
        <f>IFERROR(IF(DYNOSelect,0,VLOOKUP(D80,WtReducPts,2)),0)</f>
        <v>0</v>
      </c>
      <c r="C80" s="37"/>
      <c r="D80" s="89" t="str">
        <f>IFERROR(D27-D34,"")</f>
        <v/>
      </c>
      <c r="E80" s="20"/>
      <c r="F80" s="85"/>
      <c r="G80" s="82"/>
      <c r="H80" s="128" t="s">
        <v>66</v>
      </c>
      <c r="I80" s="229" t="str">
        <f>D27</f>
        <v/>
      </c>
      <c r="J80" s="229"/>
      <c r="K80" s="90" t="s">
        <v>67</v>
      </c>
      <c r="L80" s="95">
        <f>D34</f>
        <v>0</v>
      </c>
      <c r="M80" s="82"/>
      <c r="N80" s="90" t="s">
        <v>93</v>
      </c>
      <c r="O80" s="82"/>
      <c r="P80" s="95" t="str">
        <f>IFERROR(I80-L80,"")</f>
        <v/>
      </c>
      <c r="Q80" s="82" t="s">
        <v>68</v>
      </c>
      <c r="R80" s="95">
        <f>IFERROR(B80,"")</f>
        <v>0</v>
      </c>
      <c r="S80" s="82" t="s">
        <v>60</v>
      </c>
      <c r="T80" s="86"/>
      <c r="U80" s="86"/>
      <c r="V80" s="86"/>
      <c r="W80" s="82"/>
    </row>
    <row r="81" spans="2:23" x14ac:dyDescent="0.25">
      <c r="B81" s="196"/>
      <c r="C81" s="197"/>
      <c r="D81" s="198"/>
      <c r="E81" s="196"/>
      <c r="F81" s="199"/>
      <c r="G81" s="196"/>
      <c r="H81" s="196"/>
      <c r="I81" s="196"/>
      <c r="J81" s="196"/>
      <c r="K81" s="200"/>
      <c r="L81" s="196"/>
      <c r="M81" s="196"/>
      <c r="N81" s="200"/>
      <c r="O81" s="196"/>
      <c r="P81" s="196"/>
      <c r="Q81" s="196"/>
      <c r="R81" s="196"/>
      <c r="S81" s="196"/>
      <c r="T81" s="196"/>
      <c r="U81" s="201"/>
      <c r="V81" s="201"/>
      <c r="W81" s="196"/>
    </row>
    <row r="82" spans="2:23" x14ac:dyDescent="0.25">
      <c r="B82" s="102"/>
      <c r="C82" s="102"/>
      <c r="D82" s="102"/>
      <c r="E82" s="102"/>
      <c r="F82" s="103"/>
      <c r="G82" s="102"/>
      <c r="H82" s="102"/>
      <c r="I82" s="102"/>
      <c r="J82" s="102"/>
      <c r="K82" s="102"/>
      <c r="L82" s="102"/>
      <c r="M82" s="102"/>
      <c r="N82" s="102"/>
      <c r="O82" s="102"/>
      <c r="P82" s="102"/>
      <c r="Q82" s="102"/>
      <c r="R82" s="102"/>
      <c r="S82" s="102"/>
      <c r="T82" s="102"/>
      <c r="U82" s="104"/>
      <c r="V82" s="104"/>
      <c r="W82" s="102"/>
    </row>
    <row r="83" spans="2:23" ht="15" customHeight="1" x14ac:dyDescent="0.25">
      <c r="B83" s="94" t="s">
        <v>73</v>
      </c>
      <c r="C83" s="20"/>
      <c r="D83" s="20"/>
      <c r="E83" s="79" t="s">
        <v>1344</v>
      </c>
      <c r="F83" s="85"/>
      <c r="G83" s="82"/>
      <c r="H83" s="82"/>
      <c r="I83" s="82"/>
      <c r="J83" s="82"/>
      <c r="K83" s="82"/>
      <c r="L83" s="82"/>
      <c r="M83" s="82"/>
      <c r="N83" s="82"/>
      <c r="O83" s="82"/>
      <c r="P83" s="82"/>
      <c r="Q83" s="82"/>
      <c r="R83" s="82"/>
      <c r="S83" s="82"/>
      <c r="T83" s="82"/>
      <c r="U83" s="86"/>
      <c r="V83" s="86"/>
      <c r="W83" s="82"/>
    </row>
    <row r="84" spans="2:23" ht="15" customHeight="1" x14ac:dyDescent="0.25">
      <c r="B84" s="20">
        <f>IF(AND(BaseClass&lt;&gt;"DYNO",C84=TRUE),5,0)</f>
        <v>0</v>
      </c>
      <c r="C84" s="20" t="b">
        <v>0</v>
      </c>
      <c r="D84" s="20"/>
      <c r="E84" s="20" t="s">
        <v>69</v>
      </c>
      <c r="F84" s="85"/>
      <c r="G84" s="82"/>
      <c r="H84" s="82"/>
      <c r="I84" s="82"/>
      <c r="J84" s="82"/>
      <c r="K84" s="82"/>
      <c r="L84" s="82"/>
      <c r="M84" s="82"/>
      <c r="N84" s="82"/>
      <c r="O84" s="82"/>
      <c r="P84" s="82"/>
      <c r="Q84" s="82"/>
      <c r="R84" s="82"/>
      <c r="S84" s="82"/>
      <c r="T84" s="82"/>
      <c r="U84" s="86"/>
      <c r="V84" s="86"/>
      <c r="W84" s="82"/>
    </row>
    <row r="85" spans="2:23" x14ac:dyDescent="0.25">
      <c r="B85" s="22">
        <f>VLOOKUP(D85,lookup_C3,2)</f>
        <v>0</v>
      </c>
      <c r="C85" s="20"/>
      <c r="D85" s="37" t="s">
        <v>3</v>
      </c>
      <c r="E85" s="20" t="s">
        <v>95</v>
      </c>
      <c r="F85" s="85"/>
      <c r="G85" s="82"/>
      <c r="H85" s="82"/>
      <c r="I85" s="82"/>
      <c r="J85" s="82"/>
      <c r="K85" s="82"/>
      <c r="L85" s="82"/>
      <c r="M85" s="82"/>
      <c r="N85" s="82"/>
      <c r="O85" s="82"/>
      <c r="P85" s="82"/>
      <c r="Q85" s="82"/>
      <c r="R85" s="82"/>
      <c r="S85" s="82"/>
      <c r="T85" s="82"/>
      <c r="U85" s="86"/>
      <c r="V85" s="86"/>
      <c r="W85" s="82"/>
    </row>
    <row r="86" spans="2:23" ht="12.75" customHeight="1" x14ac:dyDescent="0.2">
      <c r="B86" s="20">
        <f>IF(C86=TRUE,1,0)</f>
        <v>0</v>
      </c>
      <c r="C86" s="20" t="b">
        <v>0</v>
      </c>
      <c r="D86" s="227"/>
      <c r="E86" s="230" t="s">
        <v>1287</v>
      </c>
      <c r="F86" s="230"/>
      <c r="G86" s="230"/>
      <c r="H86" s="230"/>
      <c r="I86" s="230"/>
      <c r="J86" s="230"/>
      <c r="K86" s="230"/>
      <c r="L86" s="230"/>
      <c r="M86" s="230"/>
      <c r="N86" s="230"/>
      <c r="O86" s="230"/>
      <c r="P86" s="230"/>
      <c r="Q86" s="230"/>
      <c r="R86" s="230"/>
      <c r="S86" s="230"/>
      <c r="T86" s="230"/>
      <c r="U86" s="230"/>
      <c r="V86" s="230"/>
      <c r="W86" s="230"/>
    </row>
    <row r="87" spans="2:23" ht="12.75" x14ac:dyDescent="0.2">
      <c r="B87" s="20"/>
      <c r="C87" s="20"/>
      <c r="D87" s="227"/>
      <c r="E87" s="230"/>
      <c r="F87" s="230"/>
      <c r="G87" s="230"/>
      <c r="H87" s="230"/>
      <c r="I87" s="230"/>
      <c r="J87" s="230"/>
      <c r="K87" s="230"/>
      <c r="L87" s="230"/>
      <c r="M87" s="230"/>
      <c r="N87" s="230"/>
      <c r="O87" s="230"/>
      <c r="P87" s="230"/>
      <c r="Q87" s="230"/>
      <c r="R87" s="230"/>
      <c r="S87" s="230"/>
      <c r="T87" s="230"/>
      <c r="U87" s="230"/>
      <c r="V87" s="230"/>
      <c r="W87" s="230"/>
    </row>
    <row r="88" spans="2:23" x14ac:dyDescent="0.25">
      <c r="B88" s="22">
        <f>VLOOKUP(D88,lookup_C5,2)</f>
        <v>0</v>
      </c>
      <c r="C88" s="20"/>
      <c r="D88" s="20" t="s">
        <v>3</v>
      </c>
      <c r="E88" s="20" t="s">
        <v>96</v>
      </c>
      <c r="F88" s="85"/>
      <c r="G88" s="91"/>
      <c r="H88" s="82"/>
      <c r="I88" s="82"/>
      <c r="J88" s="82"/>
      <c r="K88" s="82"/>
      <c r="L88" s="82"/>
      <c r="M88" s="82"/>
      <c r="N88" s="82"/>
      <c r="O88" s="82"/>
      <c r="P88" s="82"/>
      <c r="Q88" s="82"/>
      <c r="R88" s="82"/>
      <c r="S88" s="82"/>
      <c r="T88" s="82"/>
      <c r="U88" s="86"/>
      <c r="V88" s="86"/>
      <c r="W88" s="82"/>
    </row>
    <row r="89" spans="2:23" x14ac:dyDescent="0.25">
      <c r="B89" s="20">
        <f>IF(C89=TRUE,2,0)</f>
        <v>0</v>
      </c>
      <c r="C89" s="20" t="b">
        <v>0</v>
      </c>
      <c r="D89" s="227"/>
      <c r="E89" s="20" t="s">
        <v>97</v>
      </c>
      <c r="F89" s="85"/>
      <c r="G89" s="82"/>
      <c r="H89" s="82"/>
      <c r="I89" s="82"/>
      <c r="J89" s="82"/>
      <c r="K89" s="82"/>
      <c r="L89" s="82"/>
      <c r="M89" s="82"/>
      <c r="N89" s="82"/>
      <c r="O89" s="82"/>
      <c r="P89" s="82"/>
      <c r="Q89" s="82"/>
      <c r="R89" s="82"/>
      <c r="S89" s="82"/>
      <c r="T89" s="82"/>
      <c r="U89" s="86"/>
      <c r="V89" s="86"/>
      <c r="W89" s="82"/>
    </row>
    <row r="90" spans="2:23" x14ac:dyDescent="0.25">
      <c r="B90" s="20"/>
      <c r="C90" s="20"/>
      <c r="D90" s="227"/>
      <c r="E90" s="20" t="s">
        <v>94</v>
      </c>
      <c r="F90" s="85"/>
      <c r="G90" s="82"/>
      <c r="H90" s="82"/>
      <c r="I90" s="82"/>
      <c r="J90" s="82"/>
      <c r="K90" s="82"/>
      <c r="L90" s="82"/>
      <c r="M90" s="82"/>
      <c r="N90" s="82"/>
      <c r="O90" s="82"/>
      <c r="P90" s="82"/>
      <c r="Q90" s="82"/>
      <c r="R90" s="82"/>
      <c r="S90" s="82"/>
      <c r="T90" s="82"/>
      <c r="U90" s="86"/>
      <c r="V90" s="86"/>
      <c r="W90" s="82"/>
    </row>
    <row r="91" spans="2:23" x14ac:dyDescent="0.25">
      <c r="B91" s="22">
        <f>VLOOKUP(D91,lookup_C7,2)</f>
        <v>0</v>
      </c>
      <c r="C91" s="20" t="b">
        <v>0</v>
      </c>
      <c r="D91" s="20" t="s">
        <v>3</v>
      </c>
      <c r="E91" s="20" t="s">
        <v>98</v>
      </c>
      <c r="F91" s="85"/>
      <c r="G91" s="82"/>
      <c r="H91" s="82"/>
      <c r="I91" s="82"/>
      <c r="J91" s="82"/>
      <c r="K91" s="82"/>
      <c r="L91" s="82"/>
      <c r="M91" s="82"/>
      <c r="N91" s="82"/>
      <c r="O91" s="82"/>
      <c r="P91" s="82"/>
      <c r="Q91" s="82"/>
      <c r="R91" s="82"/>
      <c r="S91" s="82"/>
      <c r="T91" s="82"/>
      <c r="U91" s="86"/>
      <c r="V91" s="86"/>
      <c r="W91" s="82"/>
    </row>
    <row r="92" spans="2:23" x14ac:dyDescent="0.25">
      <c r="B92" s="20"/>
      <c r="C92" s="20"/>
      <c r="D92" s="20"/>
      <c r="E92" s="20" t="s">
        <v>4</v>
      </c>
      <c r="F92" s="85"/>
      <c r="G92" s="82"/>
      <c r="H92" s="82"/>
      <c r="I92" s="82"/>
      <c r="J92" s="82"/>
      <c r="K92" s="82"/>
      <c r="L92" s="82"/>
      <c r="M92" s="82"/>
      <c r="N92" s="82"/>
      <c r="O92" s="82"/>
      <c r="P92" s="82"/>
      <c r="Q92" s="82"/>
      <c r="R92" s="82"/>
      <c r="S92" s="82"/>
      <c r="T92" s="82"/>
      <c r="U92" s="86"/>
      <c r="V92" s="86"/>
      <c r="W92" s="82"/>
    </row>
    <row r="93" spans="2:23" x14ac:dyDescent="0.25">
      <c r="B93" s="20">
        <f>IF(C93=TRUE,6,0)</f>
        <v>0</v>
      </c>
      <c r="C93" s="20" t="b">
        <v>0</v>
      </c>
      <c r="D93" s="20"/>
      <c r="E93" s="20" t="s">
        <v>99</v>
      </c>
      <c r="F93" s="85"/>
      <c r="G93" s="82"/>
      <c r="H93" s="82"/>
      <c r="I93" s="82"/>
      <c r="J93" s="82"/>
      <c r="K93" s="82"/>
      <c r="L93" s="82"/>
      <c r="M93" s="82"/>
      <c r="N93" s="82"/>
      <c r="O93" s="82"/>
      <c r="P93" s="82"/>
      <c r="Q93" s="82"/>
      <c r="R93" s="82"/>
      <c r="S93" s="82"/>
      <c r="T93" s="82"/>
      <c r="U93" s="86"/>
      <c r="V93" s="86"/>
      <c r="W93" s="82"/>
    </row>
    <row r="94" spans="2:23" x14ac:dyDescent="0.25">
      <c r="B94" s="20"/>
      <c r="C94" s="20"/>
      <c r="D94" s="20"/>
      <c r="E94" s="20" t="s">
        <v>158</v>
      </c>
      <c r="F94" s="85"/>
      <c r="G94" s="82"/>
      <c r="H94" s="82"/>
      <c r="I94" s="82"/>
      <c r="J94" s="82"/>
      <c r="K94" s="82"/>
      <c r="L94" s="82"/>
      <c r="M94" s="82"/>
      <c r="N94" s="82"/>
      <c r="O94" s="82"/>
      <c r="P94" s="82"/>
      <c r="Q94" s="82"/>
      <c r="R94" s="82"/>
      <c r="S94" s="82"/>
      <c r="T94" s="82"/>
      <c r="U94" s="86"/>
      <c r="V94" s="86"/>
      <c r="W94" s="82"/>
    </row>
    <row r="95" spans="2:23" x14ac:dyDescent="0.25">
      <c r="B95" s="20">
        <f>IF(C95=TRUE,1,0)</f>
        <v>0</v>
      </c>
      <c r="C95" s="20" t="b">
        <v>0</v>
      </c>
      <c r="D95" s="20"/>
      <c r="E95" s="20" t="s">
        <v>100</v>
      </c>
      <c r="F95" s="85"/>
      <c r="G95" s="82"/>
      <c r="H95" s="82"/>
      <c r="I95" s="82"/>
      <c r="J95" s="82"/>
      <c r="K95" s="82"/>
      <c r="L95" s="82"/>
      <c r="M95" s="82"/>
      <c r="N95" s="82"/>
      <c r="O95" s="82"/>
      <c r="P95" s="82"/>
      <c r="Q95" s="82"/>
      <c r="R95" s="82"/>
      <c r="S95" s="82"/>
      <c r="T95" s="82"/>
      <c r="U95" s="86"/>
      <c r="V95" s="86"/>
      <c r="W95" s="82"/>
    </row>
    <row r="96" spans="2:23" ht="12.75" customHeight="1" x14ac:dyDescent="0.25">
      <c r="B96" s="20">
        <f>IF(C96=TRUE,4,0)</f>
        <v>0</v>
      </c>
      <c r="C96" s="20" t="b">
        <v>0</v>
      </c>
      <c r="D96" s="20"/>
      <c r="E96" s="20" t="s">
        <v>101</v>
      </c>
      <c r="F96" s="85"/>
      <c r="G96" s="82"/>
      <c r="H96" s="82"/>
      <c r="I96" s="82"/>
      <c r="J96" s="82"/>
      <c r="K96" s="82"/>
      <c r="L96" s="82"/>
      <c r="M96" s="82"/>
      <c r="N96" s="82"/>
      <c r="O96" s="82"/>
      <c r="P96" s="82"/>
      <c r="Q96" s="82"/>
      <c r="R96" s="82"/>
      <c r="S96" s="82"/>
      <c r="T96" s="82"/>
      <c r="U96" s="86"/>
      <c r="V96" s="86"/>
      <c r="W96" s="82"/>
    </row>
    <row r="97" spans="2:23" x14ac:dyDescent="0.25">
      <c r="B97" s="20">
        <f>IF(C97=TRUE,4,0)</f>
        <v>0</v>
      </c>
      <c r="C97" s="20" t="b">
        <v>0</v>
      </c>
      <c r="D97" s="20"/>
      <c r="E97" s="87" t="s">
        <v>102</v>
      </c>
      <c r="F97" s="87"/>
      <c r="G97" s="87"/>
      <c r="H97" s="87"/>
      <c r="I97" s="87"/>
      <c r="J97" s="87"/>
      <c r="K97" s="87"/>
      <c r="L97" s="87"/>
      <c r="M97" s="87"/>
      <c r="N97" s="87"/>
      <c r="O97" s="87"/>
      <c r="P97" s="87"/>
      <c r="Q97" s="87"/>
      <c r="R97" s="87"/>
      <c r="S97" s="87"/>
      <c r="T97" s="87"/>
      <c r="U97" s="86"/>
      <c r="V97" s="86"/>
      <c r="W97" s="82"/>
    </row>
    <row r="98" spans="2:23" ht="12.75" x14ac:dyDescent="0.2">
      <c r="B98" s="20">
        <f>IF(C98=TRUE,3,0)</f>
        <v>0</v>
      </c>
      <c r="C98" s="20" t="b">
        <v>0</v>
      </c>
      <c r="D98" s="92"/>
      <c r="E98" s="87" t="s">
        <v>103</v>
      </c>
      <c r="F98" s="87"/>
      <c r="G98" s="87"/>
      <c r="H98" s="87"/>
      <c r="I98" s="87"/>
      <c r="J98" s="87"/>
      <c r="K98" s="87"/>
      <c r="L98" s="87"/>
      <c r="M98" s="87"/>
      <c r="N98" s="87"/>
      <c r="O98" s="87"/>
      <c r="P98" s="87"/>
      <c r="Q98" s="87"/>
      <c r="R98" s="87"/>
      <c r="S98" s="87"/>
      <c r="T98" s="87"/>
      <c r="U98" s="87"/>
      <c r="V98" s="87"/>
      <c r="W98" s="87"/>
    </row>
    <row r="99" spans="2:23" x14ac:dyDescent="0.25">
      <c r="B99" s="20">
        <f>IF(C99=TRUE,7,0)</f>
        <v>0</v>
      </c>
      <c r="C99" s="20" t="b">
        <v>0</v>
      </c>
      <c r="D99" s="20"/>
      <c r="E99" s="20" t="s">
        <v>104</v>
      </c>
      <c r="F99" s="85"/>
      <c r="G99" s="82"/>
      <c r="H99" s="82"/>
      <c r="I99" s="82"/>
      <c r="J99" s="82"/>
      <c r="K99" s="82"/>
      <c r="L99" s="82"/>
      <c r="M99" s="82"/>
      <c r="N99" s="82"/>
      <c r="O99" s="82"/>
      <c r="P99" s="82"/>
      <c r="Q99" s="82"/>
      <c r="R99" s="82"/>
      <c r="S99" s="82"/>
      <c r="T99" s="82"/>
      <c r="U99" s="86"/>
      <c r="V99" s="86"/>
      <c r="W99" s="82"/>
    </row>
    <row r="100" spans="2:23" x14ac:dyDescent="0.25">
      <c r="B100" s="20">
        <f>IF(C100=TRUE,4,0)</f>
        <v>0</v>
      </c>
      <c r="C100" s="20" t="b">
        <v>0</v>
      </c>
      <c r="D100" s="20"/>
      <c r="E100" s="20" t="s">
        <v>105</v>
      </c>
      <c r="F100" s="85"/>
      <c r="G100" s="82"/>
      <c r="H100" s="82"/>
      <c r="I100" s="82"/>
      <c r="J100" s="82"/>
      <c r="K100" s="82"/>
      <c r="L100" s="82"/>
      <c r="M100" s="82"/>
      <c r="N100" s="82"/>
      <c r="O100" s="82"/>
      <c r="P100" s="82"/>
      <c r="Q100" s="82"/>
      <c r="R100" s="82"/>
      <c r="S100" s="82"/>
      <c r="T100" s="82"/>
      <c r="U100" s="86"/>
      <c r="V100" s="86"/>
      <c r="W100" s="82"/>
    </row>
    <row r="101" spans="2:23" x14ac:dyDescent="0.25">
      <c r="B101" s="22">
        <f>VLOOKUP(D101,lookup_C16,2)</f>
        <v>0</v>
      </c>
      <c r="C101" s="20"/>
      <c r="D101" s="20" t="s">
        <v>5</v>
      </c>
      <c r="E101" s="20" t="s">
        <v>106</v>
      </c>
      <c r="F101" s="85"/>
      <c r="G101" s="82"/>
      <c r="H101" s="82"/>
      <c r="I101" s="82"/>
      <c r="J101" s="82"/>
      <c r="K101" s="82"/>
      <c r="L101" s="82"/>
      <c r="M101" s="82"/>
      <c r="N101" s="82"/>
      <c r="O101" s="82"/>
      <c r="P101" s="82"/>
      <c r="Q101" s="82"/>
      <c r="R101" s="82"/>
      <c r="S101" s="82"/>
      <c r="T101" s="82"/>
      <c r="U101" s="86"/>
      <c r="V101" s="86"/>
      <c r="W101" s="82"/>
    </row>
    <row r="102" spans="2:23" x14ac:dyDescent="0.25">
      <c r="B102" s="20"/>
      <c r="C102" s="20"/>
      <c r="D102" s="20"/>
      <c r="E102" s="20" t="s">
        <v>6</v>
      </c>
      <c r="F102" s="85"/>
      <c r="G102" s="82"/>
      <c r="H102" s="82"/>
      <c r="I102" s="82"/>
      <c r="J102" s="82"/>
      <c r="K102" s="82"/>
      <c r="L102" s="82"/>
      <c r="M102" s="82"/>
      <c r="N102" s="82"/>
      <c r="O102" s="82"/>
      <c r="P102" s="82"/>
      <c r="Q102" s="82"/>
      <c r="R102" s="82"/>
      <c r="S102" s="82"/>
      <c r="T102" s="82"/>
      <c r="U102" s="86"/>
      <c r="V102" s="86"/>
      <c r="W102" s="82"/>
    </row>
    <row r="103" spans="2:23" x14ac:dyDescent="0.25">
      <c r="B103" s="20">
        <f>IF(C103=TRUE,6,0)</f>
        <v>0</v>
      </c>
      <c r="C103" s="20" t="b">
        <v>0</v>
      </c>
      <c r="D103" s="20"/>
      <c r="E103" s="20" t="s">
        <v>107</v>
      </c>
      <c r="F103" s="85"/>
      <c r="G103" s="82"/>
      <c r="H103" s="82"/>
      <c r="I103" s="82"/>
      <c r="J103" s="82"/>
      <c r="K103" s="82"/>
      <c r="L103" s="82"/>
      <c r="M103" s="82"/>
      <c r="N103" s="82"/>
      <c r="O103" s="82"/>
      <c r="P103" s="82"/>
      <c r="Q103" s="82"/>
      <c r="R103" s="82"/>
      <c r="S103" s="82"/>
      <c r="T103" s="82"/>
      <c r="U103" s="86"/>
      <c r="V103" s="86"/>
      <c r="W103" s="82"/>
    </row>
    <row r="104" spans="2:23" x14ac:dyDescent="0.25">
      <c r="B104" s="20">
        <f>IF(C104=TRUE,6,0)</f>
        <v>0</v>
      </c>
      <c r="C104" s="20" t="b">
        <v>0</v>
      </c>
      <c r="D104" s="20"/>
      <c r="E104" s="20" t="s">
        <v>108</v>
      </c>
      <c r="F104" s="85"/>
      <c r="G104" s="82"/>
      <c r="H104" s="82"/>
      <c r="I104" s="82"/>
      <c r="J104" s="82"/>
      <c r="K104" s="82"/>
      <c r="L104" s="82"/>
      <c r="M104" s="82"/>
      <c r="N104" s="82"/>
      <c r="O104" s="82"/>
      <c r="P104" s="82"/>
      <c r="Q104" s="82"/>
      <c r="R104" s="82"/>
      <c r="S104" s="82"/>
      <c r="T104" s="82"/>
      <c r="U104" s="86"/>
      <c r="V104" s="86"/>
      <c r="W104" s="82"/>
    </row>
    <row r="105" spans="2:23" x14ac:dyDescent="0.25">
      <c r="B105" s="22">
        <f>VLOOKUP(D105,lookup_C19,2)</f>
        <v>0</v>
      </c>
      <c r="C105" s="20"/>
      <c r="D105" s="37" t="s">
        <v>7</v>
      </c>
      <c r="E105" s="20" t="s">
        <v>109</v>
      </c>
      <c r="F105" s="85"/>
      <c r="G105" s="82"/>
      <c r="H105" s="82"/>
      <c r="I105" s="82"/>
      <c r="J105" s="82"/>
      <c r="K105" s="82"/>
      <c r="L105" s="82"/>
      <c r="M105" s="82"/>
      <c r="N105" s="82"/>
      <c r="O105" s="82"/>
      <c r="P105" s="82"/>
      <c r="Q105" s="82"/>
      <c r="R105" s="82"/>
      <c r="S105" s="82"/>
      <c r="T105" s="82"/>
      <c r="U105" s="86"/>
      <c r="V105" s="86"/>
      <c r="W105" s="82"/>
    </row>
    <row r="106" spans="2:23" x14ac:dyDescent="0.25">
      <c r="B106" s="20"/>
      <c r="C106" s="20"/>
      <c r="D106" s="20"/>
      <c r="E106" s="20" t="s">
        <v>8</v>
      </c>
      <c r="F106" s="85"/>
      <c r="G106" s="82"/>
      <c r="H106" s="82"/>
      <c r="I106" s="82"/>
      <c r="J106" s="82"/>
      <c r="K106" s="82"/>
      <c r="L106" s="82"/>
      <c r="M106" s="82"/>
      <c r="N106" s="82"/>
      <c r="O106" s="82"/>
      <c r="P106" s="82"/>
      <c r="Q106" s="82"/>
      <c r="R106" s="82"/>
      <c r="S106" s="82"/>
      <c r="T106" s="82"/>
      <c r="U106" s="86"/>
      <c r="V106" s="86"/>
      <c r="W106" s="82"/>
    </row>
    <row r="107" spans="2:23" x14ac:dyDescent="0.25">
      <c r="B107" s="20">
        <f>IF(C107=TRUE,4,0)</f>
        <v>0</v>
      </c>
      <c r="C107" s="20" t="b">
        <v>0</v>
      </c>
      <c r="D107" s="20"/>
      <c r="E107" s="20" t="s">
        <v>110</v>
      </c>
      <c r="F107" s="85"/>
      <c r="G107" s="82"/>
      <c r="H107" s="82"/>
      <c r="I107" s="82"/>
      <c r="J107" s="82"/>
      <c r="K107" s="82"/>
      <c r="L107" s="82"/>
      <c r="M107" s="82"/>
      <c r="N107" s="82"/>
      <c r="O107" s="82"/>
      <c r="P107" s="82"/>
      <c r="Q107" s="82"/>
      <c r="R107" s="82"/>
      <c r="S107" s="82"/>
      <c r="T107" s="82"/>
      <c r="U107" s="86"/>
      <c r="V107" s="86"/>
      <c r="W107" s="82"/>
    </row>
    <row r="108" spans="2:23" x14ac:dyDescent="0.25">
      <c r="B108" s="22">
        <f>VLOOKUP(D108,lookup_C21,2)</f>
        <v>0</v>
      </c>
      <c r="C108" s="20"/>
      <c r="D108" s="20" t="s">
        <v>9</v>
      </c>
      <c r="E108" s="20" t="s">
        <v>111</v>
      </c>
      <c r="F108" s="85"/>
      <c r="G108" s="82"/>
      <c r="H108" s="82"/>
      <c r="I108" s="82"/>
      <c r="J108" s="82"/>
      <c r="K108" s="82"/>
      <c r="L108" s="82"/>
      <c r="M108" s="82"/>
      <c r="N108" s="82"/>
      <c r="O108" s="82"/>
      <c r="P108" s="82"/>
      <c r="Q108" s="82"/>
      <c r="R108" s="82"/>
      <c r="S108" s="82"/>
      <c r="T108" s="82"/>
      <c r="U108" s="86"/>
      <c r="V108" s="86"/>
      <c r="W108" s="82"/>
    </row>
    <row r="109" spans="2:23" x14ac:dyDescent="0.25">
      <c r="B109" s="20">
        <f>IF(C109=1,5,0)</f>
        <v>0</v>
      </c>
      <c r="C109" s="20">
        <v>4</v>
      </c>
      <c r="D109" s="82"/>
      <c r="E109" s="20" t="s">
        <v>159</v>
      </c>
      <c r="F109" s="85"/>
      <c r="G109" s="82"/>
      <c r="H109" s="82"/>
      <c r="I109" s="82"/>
      <c r="J109" s="82"/>
      <c r="K109" s="82"/>
      <c r="L109" s="82"/>
      <c r="M109" s="82"/>
      <c r="N109" s="82"/>
      <c r="O109" s="82"/>
      <c r="P109" s="82"/>
      <c r="Q109" s="82"/>
      <c r="R109" s="82"/>
      <c r="S109" s="82"/>
      <c r="T109" s="82"/>
      <c r="U109" s="86"/>
      <c r="V109" s="86"/>
      <c r="W109" s="82"/>
    </row>
    <row r="110" spans="2:23" x14ac:dyDescent="0.25">
      <c r="B110" s="20">
        <f>IF(C109=2,3,0)</f>
        <v>0</v>
      </c>
      <c r="C110" s="20" t="b">
        <v>0</v>
      </c>
      <c r="D110" s="82"/>
      <c r="E110" s="20" t="s">
        <v>166</v>
      </c>
      <c r="F110" s="85"/>
      <c r="G110" s="82"/>
      <c r="H110" s="82"/>
      <c r="I110" s="82"/>
      <c r="J110" s="82"/>
      <c r="K110" s="82"/>
      <c r="L110" s="82"/>
      <c r="M110" s="82"/>
      <c r="N110" s="82"/>
      <c r="O110" s="82"/>
      <c r="P110" s="82"/>
      <c r="Q110" s="82"/>
      <c r="R110" s="82"/>
      <c r="S110" s="82"/>
      <c r="T110" s="82"/>
      <c r="U110" s="86"/>
      <c r="V110" s="86"/>
      <c r="W110" s="82"/>
    </row>
    <row r="111" spans="2:23" ht="15" customHeight="1" x14ac:dyDescent="0.25">
      <c r="B111" s="20">
        <f>IF(C109=3,1,0)</f>
        <v>0</v>
      </c>
      <c r="C111" s="20" t="b">
        <v>0</v>
      </c>
      <c r="D111" s="85"/>
      <c r="E111" s="87" t="s">
        <v>155</v>
      </c>
      <c r="F111" s="87"/>
      <c r="G111" s="87"/>
      <c r="H111" s="87"/>
      <c r="I111" s="87"/>
      <c r="J111" s="87"/>
      <c r="K111" s="87"/>
      <c r="L111" s="87"/>
      <c r="M111" s="87"/>
      <c r="N111" s="87"/>
      <c r="O111" s="87"/>
      <c r="P111" s="87"/>
      <c r="Q111" s="87"/>
      <c r="R111" s="87"/>
      <c r="S111" s="87"/>
      <c r="T111" s="87"/>
      <c r="U111" s="86"/>
      <c r="V111" s="86"/>
      <c r="W111" s="82"/>
    </row>
    <row r="112" spans="2:23" ht="15" customHeight="1" x14ac:dyDescent="0.25">
      <c r="B112" s="20">
        <f>IF(C109=4,0,0)</f>
        <v>0</v>
      </c>
      <c r="C112" s="20"/>
      <c r="D112" s="85"/>
      <c r="E112" s="87" t="s">
        <v>1299</v>
      </c>
      <c r="F112" s="87"/>
      <c r="G112" s="87"/>
      <c r="H112" s="87"/>
      <c r="I112" s="87"/>
      <c r="J112" s="87"/>
      <c r="K112" s="87"/>
      <c r="L112" s="87"/>
      <c r="M112" s="87"/>
      <c r="N112" s="87"/>
      <c r="O112" s="87"/>
      <c r="P112" s="87"/>
      <c r="Q112" s="87"/>
      <c r="R112" s="87"/>
      <c r="S112" s="87"/>
      <c r="T112" s="87"/>
      <c r="U112" s="86"/>
      <c r="V112" s="86"/>
      <c r="W112" s="82"/>
    </row>
    <row r="113" spans="2:23" x14ac:dyDescent="0.25">
      <c r="B113" s="79">
        <f>IF(OR(Reclass,DYNOSelect),0,SUM(B84:B111))</f>
        <v>0</v>
      </c>
      <c r="C113" s="20"/>
      <c r="D113" s="20"/>
      <c r="E113" s="79" t="s">
        <v>10</v>
      </c>
      <c r="F113" s="85"/>
      <c r="G113" s="82"/>
      <c r="H113" s="82"/>
      <c r="I113" s="82"/>
      <c r="J113" s="82"/>
      <c r="K113" s="82"/>
      <c r="L113" s="82"/>
      <c r="M113" s="82"/>
      <c r="N113" s="82"/>
      <c r="O113" s="82"/>
      <c r="P113" s="82"/>
      <c r="Q113" s="82"/>
      <c r="R113" s="82"/>
      <c r="S113" s="82"/>
      <c r="T113" s="82"/>
      <c r="U113" s="86"/>
      <c r="V113" s="86"/>
      <c r="W113" s="82"/>
    </row>
    <row r="114" spans="2:23" x14ac:dyDescent="0.25">
      <c r="B114" s="96"/>
      <c r="C114" s="96"/>
      <c r="D114" s="96"/>
      <c r="E114" s="96"/>
      <c r="F114" s="97"/>
      <c r="G114" s="96"/>
      <c r="H114" s="96"/>
      <c r="I114" s="96"/>
      <c r="J114" s="96"/>
      <c r="K114" s="96"/>
      <c r="L114" s="96"/>
      <c r="M114" s="96"/>
      <c r="N114" s="96"/>
      <c r="O114" s="96"/>
      <c r="P114" s="96"/>
      <c r="Q114" s="96"/>
      <c r="R114" s="96"/>
      <c r="S114" s="96"/>
      <c r="T114" s="96"/>
      <c r="U114" s="98"/>
      <c r="V114" s="98"/>
      <c r="W114" s="96"/>
    </row>
    <row r="115" spans="2:23" x14ac:dyDescent="0.25">
      <c r="B115" s="94" t="s">
        <v>73</v>
      </c>
      <c r="C115" s="20"/>
      <c r="D115" s="20"/>
      <c r="E115" s="79" t="s">
        <v>11</v>
      </c>
      <c r="F115" s="85"/>
      <c r="G115" s="82"/>
      <c r="H115" s="82"/>
      <c r="I115" s="82"/>
      <c r="J115" s="82"/>
      <c r="K115" s="82"/>
      <c r="L115" s="82"/>
      <c r="M115" s="82"/>
      <c r="N115" s="82"/>
      <c r="O115" s="82"/>
      <c r="P115" s="82"/>
      <c r="Q115" s="82"/>
      <c r="R115" s="82"/>
      <c r="S115" s="82"/>
      <c r="T115" s="82"/>
      <c r="U115" s="86"/>
      <c r="V115" s="86"/>
      <c r="W115" s="82"/>
    </row>
    <row r="116" spans="2:23" ht="12.75" customHeight="1" x14ac:dyDescent="0.2">
      <c r="B116" s="20">
        <f>IF(C116=TRUE,7,0)</f>
        <v>0</v>
      </c>
      <c r="C116" s="20" t="b">
        <v>0</v>
      </c>
      <c r="D116" s="227"/>
      <c r="E116" s="230" t="s">
        <v>1293</v>
      </c>
      <c r="F116" s="230"/>
      <c r="G116" s="230"/>
      <c r="H116" s="230"/>
      <c r="I116" s="230"/>
      <c r="J116" s="230"/>
      <c r="K116" s="230"/>
      <c r="L116" s="230"/>
      <c r="M116" s="230"/>
      <c r="N116" s="230"/>
      <c r="O116" s="230"/>
      <c r="P116" s="230"/>
      <c r="Q116" s="230"/>
      <c r="R116" s="230"/>
      <c r="S116" s="230"/>
      <c r="T116" s="230"/>
      <c r="U116" s="230"/>
      <c r="V116" s="230"/>
      <c r="W116" s="143"/>
    </row>
    <row r="117" spans="2:23" ht="12.75" x14ac:dyDescent="0.2">
      <c r="B117" s="20"/>
      <c r="C117" s="20"/>
      <c r="D117" s="227"/>
      <c r="E117" s="230"/>
      <c r="F117" s="230"/>
      <c r="G117" s="230"/>
      <c r="H117" s="230"/>
      <c r="I117" s="230"/>
      <c r="J117" s="230"/>
      <c r="K117" s="230"/>
      <c r="L117" s="230"/>
      <c r="M117" s="230"/>
      <c r="N117" s="230"/>
      <c r="O117" s="230"/>
      <c r="P117" s="230"/>
      <c r="Q117" s="230"/>
      <c r="R117" s="230"/>
      <c r="S117" s="230"/>
      <c r="T117" s="230"/>
      <c r="U117" s="230"/>
      <c r="V117" s="230"/>
      <c r="W117" s="143"/>
    </row>
    <row r="118" spans="2:23" x14ac:dyDescent="0.25">
      <c r="B118" s="20">
        <f>IF(C118=TRUE,6,0)</f>
        <v>0</v>
      </c>
      <c r="C118" s="20" t="b">
        <v>0</v>
      </c>
      <c r="D118" s="20"/>
      <c r="E118" s="21" t="s">
        <v>160</v>
      </c>
      <c r="F118" s="93"/>
      <c r="G118" s="93"/>
      <c r="H118" s="93"/>
      <c r="I118" s="93"/>
      <c r="J118" s="93"/>
      <c r="K118" s="93"/>
      <c r="L118" s="93"/>
      <c r="M118" s="93"/>
      <c r="N118" s="93"/>
      <c r="O118" s="93"/>
      <c r="P118" s="93"/>
      <c r="Q118" s="93"/>
      <c r="R118" s="93"/>
      <c r="S118" s="146"/>
      <c r="T118" s="93"/>
      <c r="U118" s="86"/>
      <c r="V118" s="86"/>
      <c r="W118" s="82"/>
    </row>
    <row r="119" spans="2:23" x14ac:dyDescent="0.25">
      <c r="B119" s="20">
        <f>IFERROR(IF(AND(C119=TRUE,C118=FALSE),3,0),0)</f>
        <v>0</v>
      </c>
      <c r="C119" s="20" t="b">
        <v>0</v>
      </c>
      <c r="D119" s="20"/>
      <c r="E119" s="20" t="s">
        <v>112</v>
      </c>
      <c r="F119" s="85"/>
      <c r="G119" s="82"/>
      <c r="H119" s="82"/>
      <c r="I119" s="82"/>
      <c r="J119" s="82"/>
      <c r="K119" s="82"/>
      <c r="L119" s="82"/>
      <c r="M119" s="82"/>
      <c r="N119" s="82"/>
      <c r="O119" s="82"/>
      <c r="P119" s="82"/>
      <c r="Q119" s="82"/>
      <c r="R119" s="82"/>
      <c r="S119" s="82"/>
      <c r="T119" s="82"/>
      <c r="U119" s="86"/>
      <c r="V119" s="86"/>
      <c r="W119" s="82"/>
    </row>
    <row r="120" spans="2:23" x14ac:dyDescent="0.25">
      <c r="B120" s="20">
        <f>IFERROR(IF(AND(C120=TRUE,C118=FALSE),3,0),0)</f>
        <v>0</v>
      </c>
      <c r="C120" s="20" t="b">
        <v>0</v>
      </c>
      <c r="D120" s="20"/>
      <c r="E120" s="20" t="s">
        <v>113</v>
      </c>
      <c r="F120" s="85"/>
      <c r="G120" s="82"/>
      <c r="H120" s="82"/>
      <c r="I120" s="82"/>
      <c r="J120" s="82"/>
      <c r="K120" s="82"/>
      <c r="L120" s="82"/>
      <c r="M120" s="82"/>
      <c r="N120" s="82"/>
      <c r="O120" s="82"/>
      <c r="P120" s="82"/>
      <c r="Q120" s="82"/>
      <c r="R120" s="82"/>
      <c r="S120" s="82"/>
      <c r="T120" s="82"/>
      <c r="U120" s="86"/>
      <c r="V120" s="86"/>
      <c r="W120" s="82"/>
    </row>
    <row r="121" spans="2:23" x14ac:dyDescent="0.25">
      <c r="B121" s="20">
        <f>IF(C121=TRUE,3,0)</f>
        <v>0</v>
      </c>
      <c r="C121" s="20" t="b">
        <v>0</v>
      </c>
      <c r="D121" s="20"/>
      <c r="E121" s="20" t="s">
        <v>114</v>
      </c>
      <c r="F121" s="85"/>
      <c r="G121" s="82"/>
      <c r="H121" s="82"/>
      <c r="I121" s="82"/>
      <c r="J121" s="82"/>
      <c r="K121" s="82"/>
      <c r="L121" s="82"/>
      <c r="M121" s="82"/>
      <c r="N121" s="82"/>
      <c r="O121" s="82"/>
      <c r="P121" s="82"/>
      <c r="Q121" s="82"/>
      <c r="R121" s="82"/>
      <c r="S121" s="82"/>
      <c r="T121" s="82"/>
      <c r="U121" s="86"/>
      <c r="V121" s="86"/>
      <c r="W121" s="82"/>
    </row>
    <row r="122" spans="2:23" x14ac:dyDescent="0.25">
      <c r="B122" s="20">
        <f>IF(C122=TRUE,1,0)</f>
        <v>0</v>
      </c>
      <c r="C122" s="20" t="b">
        <v>0</v>
      </c>
      <c r="D122" s="20"/>
      <c r="E122" s="20" t="s">
        <v>115</v>
      </c>
      <c r="F122" s="85"/>
      <c r="G122" s="82"/>
      <c r="H122" s="82"/>
      <c r="I122" s="82"/>
      <c r="J122" s="82"/>
      <c r="K122" s="82"/>
      <c r="L122" s="82"/>
      <c r="M122" s="82"/>
      <c r="N122" s="82"/>
      <c r="O122" s="82"/>
      <c r="P122" s="82"/>
      <c r="Q122" s="82"/>
      <c r="R122" s="82"/>
      <c r="S122" s="82"/>
      <c r="T122" s="82"/>
      <c r="U122" s="86"/>
      <c r="V122" s="86"/>
      <c r="W122" s="82"/>
    </row>
    <row r="123" spans="2:23" x14ac:dyDescent="0.25">
      <c r="B123" s="20">
        <f>IF(C123=TRUE,3,0)</f>
        <v>0</v>
      </c>
      <c r="C123" s="20" t="b">
        <v>0</v>
      </c>
      <c r="D123" s="20"/>
      <c r="E123" s="20" t="s">
        <v>116</v>
      </c>
      <c r="F123" s="85"/>
      <c r="G123" s="82"/>
      <c r="H123" s="82"/>
      <c r="I123" s="82"/>
      <c r="J123" s="82"/>
      <c r="K123" s="82"/>
      <c r="L123" s="82"/>
      <c r="M123" s="82"/>
      <c r="N123" s="82"/>
      <c r="O123" s="82"/>
      <c r="P123" s="82"/>
      <c r="Q123" s="82"/>
      <c r="R123" s="82"/>
      <c r="S123" s="82"/>
      <c r="T123" s="82"/>
      <c r="U123" s="86"/>
      <c r="V123" s="86"/>
      <c r="W123" s="82"/>
    </row>
    <row r="124" spans="2:23" ht="12.75" customHeight="1" x14ac:dyDescent="0.2">
      <c r="B124" s="20">
        <f>IF(C124=TRUE,7,0)</f>
        <v>0</v>
      </c>
      <c r="C124" s="20" t="b">
        <v>0</v>
      </c>
      <c r="D124" s="227"/>
      <c r="E124" s="230" t="s">
        <v>151</v>
      </c>
      <c r="F124" s="230"/>
      <c r="G124" s="230"/>
      <c r="H124" s="230"/>
      <c r="I124" s="230"/>
      <c r="J124" s="230"/>
      <c r="K124" s="230"/>
      <c r="L124" s="230"/>
      <c r="M124" s="230"/>
      <c r="N124" s="230"/>
      <c r="O124" s="230"/>
      <c r="P124" s="230"/>
      <c r="Q124" s="230"/>
      <c r="R124" s="230"/>
      <c r="S124" s="230"/>
      <c r="T124" s="230"/>
      <c r="U124" s="230"/>
      <c r="V124" s="230"/>
      <c r="W124" s="143"/>
    </row>
    <row r="125" spans="2:23" ht="12.75" x14ac:dyDescent="0.2">
      <c r="B125" s="20"/>
      <c r="C125" s="20"/>
      <c r="D125" s="227"/>
      <c r="E125" s="230"/>
      <c r="F125" s="230"/>
      <c r="G125" s="230"/>
      <c r="H125" s="230"/>
      <c r="I125" s="230"/>
      <c r="J125" s="230"/>
      <c r="K125" s="230"/>
      <c r="L125" s="230"/>
      <c r="M125" s="230"/>
      <c r="N125" s="230"/>
      <c r="O125" s="230"/>
      <c r="P125" s="230"/>
      <c r="Q125" s="230"/>
      <c r="R125" s="230"/>
      <c r="S125" s="230"/>
      <c r="T125" s="230"/>
      <c r="U125" s="230"/>
      <c r="V125" s="230"/>
      <c r="W125" s="143"/>
    </row>
    <row r="126" spans="2:23" x14ac:dyDescent="0.25">
      <c r="B126" s="20">
        <f>IF(C126=TRUE,3,0)</f>
        <v>0</v>
      </c>
      <c r="C126" s="20" t="b">
        <v>0</v>
      </c>
      <c r="D126" s="20"/>
      <c r="E126" s="20" t="s">
        <v>117</v>
      </c>
      <c r="F126" s="85"/>
      <c r="G126" s="82"/>
      <c r="H126" s="82"/>
      <c r="I126" s="82"/>
      <c r="J126" s="82"/>
      <c r="K126" s="82"/>
      <c r="L126" s="82"/>
      <c r="M126" s="82"/>
      <c r="N126" s="82"/>
      <c r="O126" s="82"/>
      <c r="P126" s="82"/>
      <c r="Q126" s="82"/>
      <c r="R126" s="82"/>
      <c r="S126" s="82"/>
      <c r="T126" s="82"/>
      <c r="U126" s="86"/>
      <c r="V126" s="86"/>
      <c r="W126" s="82"/>
    </row>
    <row r="127" spans="2:23" x14ac:dyDescent="0.25">
      <c r="B127" s="79">
        <f>SUM(B116:B126)</f>
        <v>0</v>
      </c>
      <c r="C127" s="20"/>
      <c r="D127" s="20"/>
      <c r="E127" s="79" t="s">
        <v>12</v>
      </c>
      <c r="F127" s="85"/>
      <c r="G127" s="82"/>
      <c r="H127" s="82"/>
      <c r="I127" s="82"/>
      <c r="J127" s="82"/>
      <c r="K127" s="82"/>
      <c r="L127" s="82"/>
      <c r="M127" s="82"/>
      <c r="N127" s="82"/>
      <c r="O127" s="82"/>
      <c r="P127" s="82"/>
      <c r="Q127" s="82"/>
      <c r="R127" s="82"/>
      <c r="S127" s="82"/>
      <c r="T127" s="82"/>
      <c r="U127" s="86"/>
      <c r="V127" s="86"/>
      <c r="W127" s="82"/>
    </row>
    <row r="128" spans="2:23" x14ac:dyDescent="0.25">
      <c r="B128" s="96"/>
      <c r="C128" s="96"/>
      <c r="D128" s="96"/>
      <c r="E128" s="96"/>
      <c r="F128" s="97"/>
      <c r="G128" s="96"/>
      <c r="H128" s="96"/>
      <c r="I128" s="96"/>
      <c r="J128" s="96"/>
      <c r="K128" s="96"/>
      <c r="L128" s="96"/>
      <c r="M128" s="96"/>
      <c r="N128" s="96"/>
      <c r="O128" s="96"/>
      <c r="P128" s="96"/>
      <c r="Q128" s="96"/>
      <c r="R128" s="96"/>
      <c r="S128" s="96"/>
      <c r="T128" s="96"/>
      <c r="U128" s="98"/>
      <c r="V128" s="98"/>
      <c r="W128" s="96"/>
    </row>
    <row r="129" spans="2:23" x14ac:dyDescent="0.25">
      <c r="B129" s="94" t="s">
        <v>73</v>
      </c>
      <c r="C129" s="20"/>
      <c r="D129" s="20"/>
      <c r="E129" s="79" t="s">
        <v>13</v>
      </c>
      <c r="F129" s="85"/>
      <c r="G129" s="82"/>
      <c r="H129" s="82"/>
      <c r="I129" s="82"/>
      <c r="J129" s="82"/>
      <c r="K129" s="82"/>
      <c r="L129" s="82"/>
      <c r="M129" s="82"/>
      <c r="N129" s="82"/>
      <c r="O129" s="82"/>
      <c r="P129" s="82"/>
      <c r="Q129" s="82"/>
      <c r="R129" s="82"/>
      <c r="S129" s="82"/>
      <c r="T129" s="82"/>
      <c r="U129" s="86"/>
      <c r="V129" s="86"/>
      <c r="W129" s="82"/>
    </row>
    <row r="130" spans="2:23" ht="12.75" customHeight="1" x14ac:dyDescent="0.2">
      <c r="B130" s="20">
        <f>IF(C130=1,8,0)</f>
        <v>0</v>
      </c>
      <c r="C130" s="116">
        <v>4</v>
      </c>
      <c r="D130" s="228"/>
      <c r="E130" s="230" t="s">
        <v>169</v>
      </c>
      <c r="F130" s="230"/>
      <c r="G130" s="230"/>
      <c r="H130" s="230"/>
      <c r="I130" s="230"/>
      <c r="J130" s="230"/>
      <c r="K130" s="230"/>
      <c r="L130" s="230"/>
      <c r="M130" s="230"/>
      <c r="N130" s="230"/>
      <c r="O130" s="230"/>
      <c r="P130" s="230"/>
      <c r="Q130" s="230"/>
      <c r="R130" s="230"/>
      <c r="S130" s="230"/>
      <c r="T130" s="230"/>
      <c r="U130" s="230"/>
      <c r="V130" s="230"/>
      <c r="W130" s="143"/>
    </row>
    <row r="131" spans="2:23" ht="12.75" x14ac:dyDescent="0.2">
      <c r="B131" s="20"/>
      <c r="C131" s="20"/>
      <c r="D131" s="228"/>
      <c r="E131" s="230"/>
      <c r="F131" s="230"/>
      <c r="G131" s="230"/>
      <c r="H131" s="230"/>
      <c r="I131" s="230"/>
      <c r="J131" s="230"/>
      <c r="K131" s="230"/>
      <c r="L131" s="230"/>
      <c r="M131" s="230"/>
      <c r="N131" s="230"/>
      <c r="O131" s="230"/>
      <c r="P131" s="230"/>
      <c r="Q131" s="230"/>
      <c r="R131" s="230"/>
      <c r="S131" s="230"/>
      <c r="T131" s="230"/>
      <c r="U131" s="230"/>
      <c r="V131" s="230"/>
      <c r="W131" s="143"/>
    </row>
    <row r="132" spans="2:23" ht="12.75" customHeight="1" x14ac:dyDescent="0.2">
      <c r="B132" s="20">
        <f>IF(C130=2,5,0)</f>
        <v>0</v>
      </c>
      <c r="C132" s="20" t="b">
        <v>0</v>
      </c>
      <c r="D132" s="228"/>
      <c r="E132" s="230" t="s">
        <v>170</v>
      </c>
      <c r="F132" s="230"/>
      <c r="G132" s="230"/>
      <c r="H132" s="230"/>
      <c r="I132" s="230"/>
      <c r="J132" s="230"/>
      <c r="K132" s="230"/>
      <c r="L132" s="230"/>
      <c r="M132" s="230"/>
      <c r="N132" s="230"/>
      <c r="O132" s="230"/>
      <c r="P132" s="230"/>
      <c r="Q132" s="230"/>
      <c r="R132" s="230"/>
      <c r="S132" s="230"/>
      <c r="T132" s="230"/>
      <c r="U132" s="230"/>
      <c r="V132" s="230"/>
      <c r="W132" s="143"/>
    </row>
    <row r="133" spans="2:23" ht="12.75" x14ac:dyDescent="0.2">
      <c r="B133" s="20"/>
      <c r="C133" s="20"/>
      <c r="D133" s="228"/>
      <c r="E133" s="230"/>
      <c r="F133" s="230"/>
      <c r="G133" s="230"/>
      <c r="H133" s="230"/>
      <c r="I133" s="230"/>
      <c r="J133" s="230"/>
      <c r="K133" s="230"/>
      <c r="L133" s="230"/>
      <c r="M133" s="230"/>
      <c r="N133" s="230"/>
      <c r="O133" s="230"/>
      <c r="P133" s="230"/>
      <c r="Q133" s="230"/>
      <c r="R133" s="230"/>
      <c r="S133" s="230"/>
      <c r="T133" s="230"/>
      <c r="U133" s="230"/>
      <c r="V133" s="230"/>
      <c r="W133" s="143"/>
    </row>
    <row r="134" spans="2:23" x14ac:dyDescent="0.25">
      <c r="B134" s="20">
        <f>IF(C130=3,3,0)</f>
        <v>0</v>
      </c>
      <c r="C134" s="20" t="b">
        <v>0</v>
      </c>
      <c r="D134" s="82"/>
      <c r="E134" s="20" t="s">
        <v>171</v>
      </c>
      <c r="F134" s="85"/>
      <c r="G134" s="82"/>
      <c r="H134" s="82"/>
      <c r="I134" s="82"/>
      <c r="J134" s="82"/>
      <c r="K134" s="82"/>
      <c r="L134" s="82"/>
      <c r="M134" s="82"/>
      <c r="N134" s="82"/>
      <c r="O134" s="82"/>
      <c r="P134" s="82"/>
      <c r="Q134" s="82"/>
      <c r="R134" s="82"/>
      <c r="S134" s="82"/>
      <c r="T134" s="82"/>
      <c r="U134" s="86"/>
      <c r="V134" s="86"/>
      <c r="W134" s="82"/>
    </row>
    <row r="135" spans="2:23" x14ac:dyDescent="0.25">
      <c r="B135" s="20">
        <f>IF(C130=4,0,0)</f>
        <v>0</v>
      </c>
      <c r="C135" s="20"/>
      <c r="D135" s="82"/>
      <c r="E135" s="20" t="s">
        <v>1301</v>
      </c>
      <c r="F135" s="85"/>
      <c r="G135" s="82"/>
      <c r="H135" s="82"/>
      <c r="I135" s="82"/>
      <c r="J135" s="82"/>
      <c r="K135" s="82"/>
      <c r="L135" s="82"/>
      <c r="M135" s="82"/>
      <c r="N135" s="82"/>
      <c r="O135" s="82"/>
      <c r="P135" s="82"/>
      <c r="Q135" s="82"/>
      <c r="R135" s="82"/>
      <c r="S135" s="82"/>
      <c r="T135" s="82"/>
      <c r="U135" s="86"/>
      <c r="V135" s="86"/>
      <c r="W135" s="82"/>
    </row>
    <row r="136" spans="2:23" x14ac:dyDescent="0.25">
      <c r="B136" s="20">
        <f>IF(C136=TRUE,1,0)</f>
        <v>0</v>
      </c>
      <c r="C136" s="20" t="b">
        <v>0</v>
      </c>
      <c r="D136" s="82"/>
      <c r="E136" s="20" t="s">
        <v>136</v>
      </c>
      <c r="F136" s="85"/>
      <c r="G136" s="82"/>
      <c r="H136" s="82"/>
      <c r="I136" s="82"/>
      <c r="J136" s="82"/>
      <c r="K136" s="82"/>
      <c r="L136" s="82"/>
      <c r="M136" s="82"/>
      <c r="N136" s="82"/>
      <c r="O136" s="82"/>
      <c r="P136" s="82"/>
      <c r="Q136" s="82"/>
      <c r="R136" s="82"/>
      <c r="S136" s="82"/>
      <c r="T136" s="82"/>
      <c r="U136" s="86"/>
      <c r="V136" s="86"/>
      <c r="W136" s="82"/>
    </row>
    <row r="137" spans="2:23" ht="15" customHeight="1" x14ac:dyDescent="0.25">
      <c r="B137" s="20">
        <f>IF(C137=TRUE,2,0)</f>
        <v>0</v>
      </c>
      <c r="C137" s="20" t="b">
        <v>0</v>
      </c>
      <c r="D137" s="82"/>
      <c r="E137" s="20" t="s">
        <v>172</v>
      </c>
      <c r="F137" s="85"/>
      <c r="G137" s="82"/>
      <c r="H137" s="82"/>
      <c r="I137" s="82"/>
      <c r="J137" s="82"/>
      <c r="K137" s="82"/>
      <c r="L137" s="82"/>
      <c r="M137" s="82"/>
      <c r="N137" s="82"/>
      <c r="O137" s="82"/>
      <c r="P137" s="82"/>
      <c r="Q137" s="82"/>
      <c r="R137" s="82"/>
      <c r="S137" s="82"/>
      <c r="T137" s="82"/>
      <c r="U137" s="86"/>
      <c r="V137" s="86"/>
      <c r="W137" s="82"/>
    </row>
    <row r="138" spans="2:23" ht="15" customHeight="1" x14ac:dyDescent="0.25">
      <c r="B138" s="20">
        <f>IF(C138=TRUE,2,0)</f>
        <v>0</v>
      </c>
      <c r="C138" s="20" t="b">
        <v>0</v>
      </c>
      <c r="D138" s="82"/>
      <c r="E138" s="20" t="s">
        <v>152</v>
      </c>
      <c r="F138" s="85"/>
      <c r="G138" s="82"/>
      <c r="H138" s="82"/>
      <c r="I138" s="82"/>
      <c r="J138" s="82"/>
      <c r="K138" s="82"/>
      <c r="L138" s="82"/>
      <c r="M138" s="82"/>
      <c r="N138" s="82"/>
      <c r="O138" s="82"/>
      <c r="P138" s="82"/>
      <c r="Q138" s="82"/>
      <c r="R138" s="82"/>
      <c r="S138" s="82"/>
      <c r="T138" s="82"/>
      <c r="U138" s="86"/>
      <c r="V138" s="86"/>
      <c r="W138" s="82"/>
    </row>
    <row r="139" spans="2:23" ht="12.75" customHeight="1" x14ac:dyDescent="0.2">
      <c r="B139" s="20">
        <f>IF(C139=TRUE,2,0)</f>
        <v>0</v>
      </c>
      <c r="C139" s="20" t="b">
        <v>0</v>
      </c>
      <c r="D139" s="228"/>
      <c r="E139" s="231" t="s">
        <v>118</v>
      </c>
      <c r="F139" s="231"/>
      <c r="G139" s="231"/>
      <c r="H139" s="231"/>
      <c r="I139" s="231"/>
      <c r="J139" s="231"/>
      <c r="K139" s="231"/>
      <c r="L139" s="231"/>
      <c r="M139" s="231"/>
      <c r="N139" s="231"/>
      <c r="O139" s="231"/>
      <c r="P139" s="231"/>
      <c r="Q139" s="231"/>
      <c r="R139" s="231"/>
      <c r="S139" s="231"/>
      <c r="T139" s="231"/>
      <c r="U139" s="231"/>
      <c r="V139" s="231"/>
      <c r="W139" s="144"/>
    </row>
    <row r="140" spans="2:23" ht="12.75" x14ac:dyDescent="0.2">
      <c r="B140" s="20"/>
      <c r="C140" s="20"/>
      <c r="D140" s="228"/>
      <c r="E140" s="231"/>
      <c r="F140" s="231"/>
      <c r="G140" s="231"/>
      <c r="H140" s="231"/>
      <c r="I140" s="231"/>
      <c r="J140" s="231"/>
      <c r="K140" s="231"/>
      <c r="L140" s="231"/>
      <c r="M140" s="231"/>
      <c r="N140" s="231"/>
      <c r="O140" s="231"/>
      <c r="P140" s="231"/>
      <c r="Q140" s="231"/>
      <c r="R140" s="231"/>
      <c r="S140" s="231"/>
      <c r="T140" s="231"/>
      <c r="U140" s="231"/>
      <c r="V140" s="231"/>
      <c r="W140" s="144"/>
    </row>
    <row r="141" spans="2:23" x14ac:dyDescent="0.25">
      <c r="B141" s="20">
        <f>IF(C141=TRUE,4,0)</f>
        <v>0</v>
      </c>
      <c r="C141" s="20" t="b">
        <v>0</v>
      </c>
      <c r="D141" s="82"/>
      <c r="E141" s="20" t="s">
        <v>161</v>
      </c>
      <c r="F141" s="85"/>
      <c r="G141" s="82"/>
      <c r="H141" s="82"/>
      <c r="I141" s="82"/>
      <c r="J141" s="82"/>
      <c r="K141" s="82"/>
      <c r="L141" s="82"/>
      <c r="M141" s="82"/>
      <c r="N141" s="82"/>
      <c r="O141" s="82"/>
      <c r="P141" s="82"/>
      <c r="Q141" s="82"/>
      <c r="R141" s="82"/>
      <c r="S141" s="82"/>
      <c r="T141" s="82"/>
      <c r="U141" s="86"/>
      <c r="V141" s="86"/>
      <c r="W141" s="82"/>
    </row>
    <row r="142" spans="2:23" ht="12.75" customHeight="1" x14ac:dyDescent="0.2">
      <c r="B142" s="20">
        <f>IF(C142=TRUE,4,0)</f>
        <v>0</v>
      </c>
      <c r="C142" s="20" t="b">
        <v>0</v>
      </c>
      <c r="D142" s="228"/>
      <c r="E142" s="230" t="s">
        <v>162</v>
      </c>
      <c r="F142" s="230"/>
      <c r="G142" s="230"/>
      <c r="H142" s="230"/>
      <c r="I142" s="230"/>
      <c r="J142" s="230"/>
      <c r="K142" s="230"/>
      <c r="L142" s="230"/>
      <c r="M142" s="230"/>
      <c r="N142" s="230"/>
      <c r="O142" s="230"/>
      <c r="P142" s="230"/>
      <c r="Q142" s="230"/>
      <c r="R142" s="230"/>
      <c r="S142" s="230"/>
      <c r="T142" s="230"/>
      <c r="U142" s="230"/>
      <c r="V142" s="230"/>
      <c r="W142" s="143"/>
    </row>
    <row r="143" spans="2:23" ht="12.75" x14ac:dyDescent="0.2">
      <c r="B143" s="20"/>
      <c r="C143" s="20"/>
      <c r="D143" s="228"/>
      <c r="E143" s="230"/>
      <c r="F143" s="230"/>
      <c r="G143" s="230"/>
      <c r="H143" s="230"/>
      <c r="I143" s="230"/>
      <c r="J143" s="230"/>
      <c r="K143" s="230"/>
      <c r="L143" s="230"/>
      <c r="M143" s="230"/>
      <c r="N143" s="230"/>
      <c r="O143" s="230"/>
      <c r="P143" s="230"/>
      <c r="Q143" s="230"/>
      <c r="R143" s="230"/>
      <c r="S143" s="230"/>
      <c r="T143" s="230"/>
      <c r="U143" s="230"/>
      <c r="V143" s="230"/>
      <c r="W143" s="143"/>
    </row>
    <row r="144" spans="2:23" ht="12.75" customHeight="1" x14ac:dyDescent="0.2">
      <c r="B144" s="20">
        <f>IF(C144=TRUE,1,0)</f>
        <v>0</v>
      </c>
      <c r="C144" s="20" t="b">
        <v>0</v>
      </c>
      <c r="D144" s="228"/>
      <c r="E144" s="230" t="s">
        <v>119</v>
      </c>
      <c r="F144" s="230"/>
      <c r="G144" s="230"/>
      <c r="H144" s="230"/>
      <c r="I144" s="230"/>
      <c r="J144" s="230"/>
      <c r="K144" s="230"/>
      <c r="L144" s="230"/>
      <c r="M144" s="230"/>
      <c r="N144" s="230"/>
      <c r="O144" s="230"/>
      <c r="P144" s="230"/>
      <c r="Q144" s="230"/>
      <c r="R144" s="230"/>
      <c r="S144" s="230"/>
      <c r="T144" s="230"/>
      <c r="U144" s="230"/>
      <c r="V144" s="230"/>
      <c r="W144" s="143"/>
    </row>
    <row r="145" spans="2:23" ht="12.75" x14ac:dyDescent="0.2">
      <c r="B145" s="20"/>
      <c r="C145" s="20"/>
      <c r="D145" s="228"/>
      <c r="E145" s="230"/>
      <c r="F145" s="230"/>
      <c r="G145" s="230"/>
      <c r="H145" s="230"/>
      <c r="I145" s="230"/>
      <c r="J145" s="230"/>
      <c r="K145" s="230"/>
      <c r="L145" s="230"/>
      <c r="M145" s="230"/>
      <c r="N145" s="230"/>
      <c r="O145" s="230"/>
      <c r="P145" s="230"/>
      <c r="Q145" s="230"/>
      <c r="R145" s="230"/>
      <c r="S145" s="230"/>
      <c r="T145" s="230"/>
      <c r="U145" s="230"/>
      <c r="V145" s="230"/>
      <c r="W145" s="143"/>
    </row>
    <row r="146" spans="2:23" x14ac:dyDescent="0.25">
      <c r="B146" s="20">
        <f>IF(C146=TRUE,1,0)</f>
        <v>0</v>
      </c>
      <c r="C146" s="20" t="b">
        <v>0</v>
      </c>
      <c r="D146" s="82"/>
      <c r="E146" s="20" t="s">
        <v>120</v>
      </c>
      <c r="F146" s="85"/>
      <c r="G146" s="82"/>
      <c r="H146" s="82"/>
      <c r="I146" s="82"/>
      <c r="J146" s="82"/>
      <c r="K146" s="82"/>
      <c r="L146" s="82"/>
      <c r="M146" s="82"/>
      <c r="N146" s="82"/>
      <c r="O146" s="82"/>
      <c r="P146" s="82"/>
      <c r="Q146" s="82"/>
      <c r="R146" s="82"/>
      <c r="S146" s="82"/>
      <c r="T146" s="82"/>
      <c r="U146" s="86"/>
      <c r="V146" s="86"/>
      <c r="W146" s="82"/>
    </row>
    <row r="147" spans="2:23" x14ac:dyDescent="0.25">
      <c r="B147" s="20">
        <f>IF(C147=TRUE,6,0)</f>
        <v>0</v>
      </c>
      <c r="C147" s="20" t="b">
        <v>0</v>
      </c>
      <c r="D147" s="82"/>
      <c r="E147" s="20" t="s">
        <v>121</v>
      </c>
      <c r="F147" s="85"/>
      <c r="G147" s="82"/>
      <c r="H147" s="82"/>
      <c r="I147" s="82"/>
      <c r="J147" s="82"/>
      <c r="K147" s="82"/>
      <c r="L147" s="82"/>
      <c r="M147" s="82"/>
      <c r="N147" s="82"/>
      <c r="O147" s="82"/>
      <c r="P147" s="82"/>
      <c r="Q147" s="82"/>
      <c r="R147" s="82"/>
      <c r="S147" s="82"/>
      <c r="T147" s="82"/>
      <c r="U147" s="86"/>
      <c r="V147" s="86"/>
      <c r="W147" s="82"/>
    </row>
    <row r="148" spans="2:23" x14ac:dyDescent="0.25">
      <c r="B148" s="20">
        <f>IF(C148=TRUE,6,0)</f>
        <v>0</v>
      </c>
      <c r="C148" s="20" t="b">
        <v>0</v>
      </c>
      <c r="D148" s="82"/>
      <c r="E148" s="20" t="s">
        <v>175</v>
      </c>
      <c r="F148" s="85"/>
      <c r="G148" s="82"/>
      <c r="H148" s="82"/>
      <c r="I148" s="82"/>
      <c r="J148" s="82"/>
      <c r="K148" s="82"/>
      <c r="L148" s="82"/>
      <c r="M148" s="82"/>
      <c r="N148" s="82"/>
      <c r="O148" s="82"/>
      <c r="P148" s="82"/>
      <c r="Q148" s="82"/>
      <c r="R148" s="82"/>
      <c r="S148" s="82"/>
      <c r="T148" s="82"/>
      <c r="U148" s="86"/>
      <c r="V148" s="86"/>
      <c r="W148" s="82"/>
    </row>
    <row r="149" spans="2:23" x14ac:dyDescent="0.25">
      <c r="B149" s="20"/>
      <c r="C149" s="20"/>
      <c r="D149" s="82"/>
      <c r="E149" s="20" t="s">
        <v>174</v>
      </c>
      <c r="F149" s="85"/>
      <c r="G149" s="82"/>
      <c r="H149" s="82"/>
      <c r="I149" s="82"/>
      <c r="J149" s="82"/>
      <c r="K149" s="82"/>
      <c r="L149" s="82"/>
      <c r="M149" s="82"/>
      <c r="N149" s="82"/>
      <c r="O149" s="82"/>
      <c r="P149" s="82"/>
      <c r="Q149" s="82"/>
      <c r="R149" s="82"/>
      <c r="S149" s="82"/>
      <c r="T149" s="82"/>
      <c r="U149" s="86"/>
      <c r="V149" s="86"/>
      <c r="W149" s="82"/>
    </row>
    <row r="150" spans="2:23" x14ac:dyDescent="0.25">
      <c r="B150" s="20">
        <f>IF(C150=TRUE,6,0)</f>
        <v>0</v>
      </c>
      <c r="C150" s="20" t="b">
        <v>0</v>
      </c>
      <c r="D150" s="82"/>
      <c r="E150" s="20" t="s">
        <v>176</v>
      </c>
      <c r="F150" s="85"/>
      <c r="G150" s="82"/>
      <c r="H150" s="82"/>
      <c r="I150" s="82"/>
      <c r="J150" s="82"/>
      <c r="K150" s="82"/>
      <c r="L150" s="82"/>
      <c r="M150" s="82"/>
      <c r="N150" s="82"/>
      <c r="O150" s="82"/>
      <c r="P150" s="82"/>
      <c r="Q150" s="82"/>
      <c r="R150" s="82"/>
      <c r="S150" s="82"/>
      <c r="T150" s="82"/>
      <c r="U150" s="86"/>
      <c r="V150" s="86"/>
      <c r="W150" s="82"/>
    </row>
    <row r="151" spans="2:23" x14ac:dyDescent="0.25">
      <c r="B151" s="20"/>
      <c r="C151" s="20"/>
      <c r="D151" s="82"/>
      <c r="E151" s="20" t="s">
        <v>174</v>
      </c>
      <c r="F151" s="85"/>
      <c r="G151" s="82"/>
      <c r="H151" s="82"/>
      <c r="I151" s="82"/>
      <c r="J151" s="82"/>
      <c r="K151" s="82"/>
      <c r="L151" s="82"/>
      <c r="M151" s="82"/>
      <c r="N151" s="82"/>
      <c r="O151" s="82"/>
      <c r="P151" s="82"/>
      <c r="Q151" s="82"/>
      <c r="R151" s="82"/>
      <c r="S151" s="82"/>
      <c r="T151" s="82"/>
      <c r="U151" s="86"/>
      <c r="V151" s="86"/>
      <c r="W151" s="82"/>
    </row>
    <row r="152" spans="2:23" x14ac:dyDescent="0.25">
      <c r="B152" s="20">
        <f>IF(C152=TRUE,2,0)</f>
        <v>0</v>
      </c>
      <c r="C152" s="20" t="b">
        <v>0</v>
      </c>
      <c r="D152" s="82"/>
      <c r="E152" s="20" t="s">
        <v>163</v>
      </c>
      <c r="F152" s="85"/>
      <c r="G152" s="82"/>
      <c r="H152" s="82"/>
      <c r="I152" s="82"/>
      <c r="J152" s="82"/>
      <c r="K152" s="82"/>
      <c r="L152" s="82"/>
      <c r="M152" s="82"/>
      <c r="N152" s="82"/>
      <c r="O152" s="82"/>
      <c r="P152" s="82"/>
      <c r="Q152" s="82"/>
      <c r="R152" s="82"/>
      <c r="S152" s="82"/>
      <c r="T152" s="82"/>
      <c r="U152" s="86"/>
      <c r="V152" s="86"/>
      <c r="W152" s="82"/>
    </row>
    <row r="153" spans="2:23" x14ac:dyDescent="0.25">
      <c r="B153" s="20">
        <f>IF(C153=TRUE,2,0)</f>
        <v>0</v>
      </c>
      <c r="C153" s="20" t="b">
        <v>0</v>
      </c>
      <c r="D153" s="82"/>
      <c r="E153" s="20" t="s">
        <v>137</v>
      </c>
      <c r="F153" s="85"/>
      <c r="G153" s="82"/>
      <c r="H153" s="82"/>
      <c r="I153" s="82"/>
      <c r="J153" s="82"/>
      <c r="K153" s="82"/>
      <c r="L153" s="82"/>
      <c r="M153" s="82"/>
      <c r="N153" s="82"/>
      <c r="O153" s="82"/>
      <c r="P153" s="82"/>
      <c r="Q153" s="82"/>
      <c r="R153" s="82"/>
      <c r="S153" s="82"/>
      <c r="T153" s="82"/>
      <c r="U153" s="86"/>
      <c r="V153" s="86"/>
      <c r="W153" s="82"/>
    </row>
    <row r="154" spans="2:23" ht="12.75" customHeight="1" x14ac:dyDescent="0.2">
      <c r="B154" s="20">
        <f>IF(C154=TRUE,4,0)</f>
        <v>0</v>
      </c>
      <c r="C154" s="20" t="b">
        <v>0</v>
      </c>
      <c r="D154" s="228"/>
      <c r="E154" s="230" t="s">
        <v>138</v>
      </c>
      <c r="F154" s="230"/>
      <c r="G154" s="230"/>
      <c r="H154" s="230"/>
      <c r="I154" s="230"/>
      <c r="J154" s="230"/>
      <c r="K154" s="230"/>
      <c r="L154" s="230"/>
      <c r="M154" s="230"/>
      <c r="N154" s="230"/>
      <c r="O154" s="230"/>
      <c r="P154" s="230"/>
      <c r="Q154" s="230"/>
      <c r="R154" s="230"/>
      <c r="S154" s="230"/>
      <c r="T154" s="230"/>
      <c r="U154" s="230"/>
      <c r="V154" s="230"/>
      <c r="W154" s="143"/>
    </row>
    <row r="155" spans="2:23" ht="12.75" x14ac:dyDescent="0.2">
      <c r="B155" s="20"/>
      <c r="C155" s="20"/>
      <c r="D155" s="228"/>
      <c r="E155" s="230"/>
      <c r="F155" s="230"/>
      <c r="G155" s="230"/>
      <c r="H155" s="230"/>
      <c r="I155" s="230"/>
      <c r="J155" s="230"/>
      <c r="K155" s="230"/>
      <c r="L155" s="230"/>
      <c r="M155" s="230"/>
      <c r="N155" s="230"/>
      <c r="O155" s="230"/>
      <c r="P155" s="230"/>
      <c r="Q155" s="230"/>
      <c r="R155" s="230"/>
      <c r="S155" s="230"/>
      <c r="T155" s="230"/>
      <c r="U155" s="230"/>
      <c r="V155" s="230"/>
      <c r="W155" s="143"/>
    </row>
    <row r="156" spans="2:23" x14ac:dyDescent="0.25">
      <c r="B156" s="20">
        <f>IF(C156=TRUE,2,0)</f>
        <v>0</v>
      </c>
      <c r="C156" s="20" t="b">
        <v>0</v>
      </c>
      <c r="D156" s="82"/>
      <c r="E156" s="20" t="s">
        <v>139</v>
      </c>
      <c r="F156" s="85"/>
      <c r="G156" s="82"/>
      <c r="H156" s="82"/>
      <c r="I156" s="82"/>
      <c r="J156" s="82"/>
      <c r="K156" s="82"/>
      <c r="L156" s="82"/>
      <c r="M156" s="82"/>
      <c r="N156" s="82"/>
      <c r="O156" s="82"/>
      <c r="P156" s="82"/>
      <c r="Q156" s="82"/>
      <c r="R156" s="82"/>
      <c r="S156" s="82"/>
      <c r="T156" s="82"/>
      <c r="U156" s="86"/>
      <c r="V156" s="86"/>
      <c r="W156" s="82"/>
    </row>
    <row r="157" spans="2:23" x14ac:dyDescent="0.25">
      <c r="B157" s="20">
        <f>IF(C157=TRUE,4,0)</f>
        <v>0</v>
      </c>
      <c r="C157" s="20" t="b">
        <v>0</v>
      </c>
      <c r="D157" s="82"/>
      <c r="E157" s="20" t="s">
        <v>140</v>
      </c>
      <c r="F157" s="85"/>
      <c r="G157" s="82"/>
      <c r="H157" s="82"/>
      <c r="I157" s="82"/>
      <c r="J157" s="82"/>
      <c r="K157" s="82"/>
      <c r="L157" s="82"/>
      <c r="M157" s="82"/>
      <c r="N157" s="82"/>
      <c r="O157" s="82"/>
      <c r="P157" s="82"/>
      <c r="Q157" s="82"/>
      <c r="R157" s="82"/>
      <c r="S157" s="82"/>
      <c r="T157" s="82"/>
      <c r="U157" s="86"/>
      <c r="V157" s="86"/>
      <c r="W157" s="82"/>
    </row>
    <row r="158" spans="2:23" x14ac:dyDescent="0.25">
      <c r="B158" s="20">
        <f>IF(C158=TRUE,2,0)</f>
        <v>0</v>
      </c>
      <c r="C158" s="20" t="b">
        <v>0</v>
      </c>
      <c r="D158" s="82"/>
      <c r="E158" s="20" t="s">
        <v>141</v>
      </c>
      <c r="F158" s="85"/>
      <c r="G158" s="82"/>
      <c r="H158" s="82"/>
      <c r="I158" s="82"/>
      <c r="J158" s="82"/>
      <c r="K158" s="82"/>
      <c r="L158" s="82"/>
      <c r="M158" s="82"/>
      <c r="N158" s="82"/>
      <c r="O158" s="82"/>
      <c r="P158" s="82"/>
      <c r="Q158" s="82"/>
      <c r="R158" s="82"/>
      <c r="S158" s="82"/>
      <c r="T158" s="82"/>
      <c r="U158" s="86"/>
      <c r="V158" s="86"/>
      <c r="W158" s="82"/>
    </row>
    <row r="159" spans="2:23" x14ac:dyDescent="0.25">
      <c r="B159" s="20">
        <f>IF(C159=TRUE,4,0)</f>
        <v>0</v>
      </c>
      <c r="C159" s="20" t="b">
        <v>0</v>
      </c>
      <c r="D159" s="82"/>
      <c r="E159" s="20" t="s">
        <v>142</v>
      </c>
      <c r="F159" s="85"/>
      <c r="G159" s="82"/>
      <c r="H159" s="82"/>
      <c r="I159" s="82"/>
      <c r="J159" s="82"/>
      <c r="K159" s="82"/>
      <c r="L159" s="82"/>
      <c r="M159" s="82"/>
      <c r="N159" s="82"/>
      <c r="O159" s="82"/>
      <c r="P159" s="82"/>
      <c r="Q159" s="82"/>
      <c r="R159" s="82"/>
      <c r="S159" s="82"/>
      <c r="T159" s="82"/>
      <c r="U159" s="86"/>
      <c r="V159" s="86"/>
      <c r="W159" s="82"/>
    </row>
    <row r="160" spans="2:23" ht="12.75" customHeight="1" x14ac:dyDescent="0.2">
      <c r="B160" s="20">
        <f>IF(C160=TRUE,3,0)</f>
        <v>0</v>
      </c>
      <c r="C160" s="20" t="b">
        <v>0</v>
      </c>
      <c r="D160" s="228"/>
      <c r="E160" s="230" t="s">
        <v>173</v>
      </c>
      <c r="F160" s="230"/>
      <c r="G160" s="230"/>
      <c r="H160" s="230"/>
      <c r="I160" s="230"/>
      <c r="J160" s="230"/>
      <c r="K160" s="230"/>
      <c r="L160" s="230"/>
      <c r="M160" s="230"/>
      <c r="N160" s="230"/>
      <c r="O160" s="230"/>
      <c r="P160" s="230"/>
      <c r="Q160" s="230"/>
      <c r="R160" s="230"/>
      <c r="S160" s="230"/>
      <c r="T160" s="230"/>
      <c r="U160" s="230"/>
      <c r="V160" s="230"/>
      <c r="W160" s="143"/>
    </row>
    <row r="161" spans="2:23" ht="27" customHeight="1" x14ac:dyDescent="0.2">
      <c r="B161" s="20"/>
      <c r="C161" s="20"/>
      <c r="D161" s="228"/>
      <c r="E161" s="230"/>
      <c r="F161" s="230"/>
      <c r="G161" s="230"/>
      <c r="H161" s="230"/>
      <c r="I161" s="230"/>
      <c r="J161" s="230"/>
      <c r="K161" s="230"/>
      <c r="L161" s="230"/>
      <c r="M161" s="230"/>
      <c r="N161" s="230"/>
      <c r="O161" s="230"/>
      <c r="P161" s="230"/>
      <c r="Q161" s="230"/>
      <c r="R161" s="230"/>
      <c r="S161" s="230"/>
      <c r="T161" s="230"/>
      <c r="U161" s="230"/>
      <c r="V161" s="230"/>
      <c r="W161" s="143"/>
    </row>
    <row r="162" spans="2:23" x14ac:dyDescent="0.25">
      <c r="B162" s="79">
        <f>SUM(B130:B161)</f>
        <v>0</v>
      </c>
      <c r="C162" s="20"/>
      <c r="D162" s="20"/>
      <c r="E162" s="79" t="s">
        <v>14</v>
      </c>
      <c r="F162" s="85"/>
      <c r="G162" s="82"/>
      <c r="H162" s="82"/>
      <c r="I162" s="82"/>
      <c r="J162" s="82"/>
      <c r="K162" s="82"/>
      <c r="L162" s="82"/>
      <c r="M162" s="82"/>
      <c r="N162" s="82"/>
      <c r="O162" s="82"/>
      <c r="P162" s="82"/>
      <c r="Q162" s="82"/>
      <c r="R162" s="82"/>
      <c r="S162" s="82"/>
      <c r="T162" s="82"/>
      <c r="U162" s="86"/>
      <c r="V162" s="86"/>
      <c r="W162" s="82"/>
    </row>
    <row r="163" spans="2:23" x14ac:dyDescent="0.25">
      <c r="B163" s="96"/>
      <c r="C163" s="96"/>
      <c r="D163" s="96"/>
      <c r="E163" s="96"/>
      <c r="F163" s="97"/>
      <c r="G163" s="96"/>
      <c r="H163" s="96"/>
      <c r="I163" s="96"/>
      <c r="J163" s="96"/>
      <c r="K163" s="96"/>
      <c r="L163" s="96"/>
      <c r="M163" s="96"/>
      <c r="N163" s="96"/>
      <c r="O163" s="96"/>
      <c r="P163" s="96"/>
      <c r="Q163" s="96"/>
      <c r="R163" s="96"/>
      <c r="S163" s="96"/>
      <c r="T163" s="96"/>
      <c r="U163" s="98"/>
      <c r="V163" s="98"/>
      <c r="W163" s="96"/>
    </row>
    <row r="164" spans="2:23" x14ac:dyDescent="0.25">
      <c r="B164" s="94" t="s">
        <v>73</v>
      </c>
      <c r="C164" s="20"/>
      <c r="D164" s="20"/>
      <c r="E164" s="79" t="s">
        <v>15</v>
      </c>
      <c r="F164" s="85"/>
      <c r="G164" s="82"/>
      <c r="H164" s="82"/>
      <c r="I164" s="82"/>
      <c r="J164" s="82"/>
      <c r="K164" s="82"/>
      <c r="L164" s="82"/>
      <c r="M164" s="82"/>
      <c r="N164" s="82"/>
      <c r="O164" s="82"/>
      <c r="P164" s="82"/>
      <c r="Q164" s="82"/>
      <c r="R164" s="82"/>
      <c r="S164" s="82"/>
      <c r="T164" s="82"/>
      <c r="U164" s="86"/>
      <c r="V164" s="86"/>
      <c r="W164" s="82"/>
    </row>
    <row r="165" spans="2:23" x14ac:dyDescent="0.25">
      <c r="B165" s="20">
        <f>IF(C165=TRUE,2,0)</f>
        <v>0</v>
      </c>
      <c r="C165" s="20" t="b">
        <v>0</v>
      </c>
      <c r="D165" s="20"/>
      <c r="E165" s="20" t="s">
        <v>143</v>
      </c>
      <c r="F165" s="85"/>
      <c r="G165" s="82"/>
      <c r="H165" s="82"/>
      <c r="I165" s="82"/>
      <c r="J165" s="82"/>
      <c r="K165" s="82"/>
      <c r="L165" s="82"/>
      <c r="M165" s="82"/>
      <c r="N165" s="82"/>
      <c r="O165" s="82"/>
      <c r="P165" s="82"/>
      <c r="Q165" s="82"/>
      <c r="R165" s="82"/>
      <c r="S165" s="82"/>
      <c r="T165" s="82"/>
      <c r="U165" s="86"/>
      <c r="V165" s="86"/>
      <c r="W165" s="82"/>
    </row>
    <row r="166" spans="2:23" x14ac:dyDescent="0.25">
      <c r="B166" s="20">
        <f>IF(C166=TRUE,1,0)</f>
        <v>0</v>
      </c>
      <c r="C166" s="20" t="b">
        <v>0</v>
      </c>
      <c r="D166" s="20"/>
      <c r="E166" s="20" t="s">
        <v>122</v>
      </c>
      <c r="F166" s="85"/>
      <c r="G166" s="82"/>
      <c r="H166" s="82"/>
      <c r="I166" s="82"/>
      <c r="J166" s="82"/>
      <c r="K166" s="82"/>
      <c r="L166" s="82"/>
      <c r="M166" s="82"/>
      <c r="N166" s="82"/>
      <c r="O166" s="82"/>
      <c r="P166" s="82"/>
      <c r="Q166" s="82"/>
      <c r="R166" s="82"/>
      <c r="S166" s="82"/>
      <c r="T166" s="82"/>
      <c r="U166" s="86"/>
      <c r="V166" s="86"/>
      <c r="W166" s="82"/>
    </row>
    <row r="167" spans="2:23" x14ac:dyDescent="0.25">
      <c r="B167" s="20">
        <f>IF(C167=TRUE,1,0)</f>
        <v>0</v>
      </c>
      <c r="C167" s="20" t="b">
        <v>0</v>
      </c>
      <c r="D167" s="227"/>
      <c r="E167" s="20" t="s">
        <v>123</v>
      </c>
      <c r="F167" s="85"/>
      <c r="G167" s="82"/>
      <c r="H167" s="82"/>
      <c r="I167" s="82"/>
      <c r="J167" s="82"/>
      <c r="K167" s="82"/>
      <c r="L167" s="82"/>
      <c r="M167" s="82"/>
      <c r="N167" s="82"/>
      <c r="O167" s="82"/>
      <c r="P167" s="82"/>
      <c r="Q167" s="82"/>
      <c r="R167" s="82"/>
      <c r="S167" s="82"/>
      <c r="T167" s="82"/>
      <c r="U167" s="86"/>
      <c r="V167" s="86"/>
      <c r="W167" s="82"/>
    </row>
    <row r="168" spans="2:23" x14ac:dyDescent="0.25">
      <c r="B168" s="20"/>
      <c r="C168" s="20"/>
      <c r="D168" s="227"/>
      <c r="E168" s="20" t="s">
        <v>74</v>
      </c>
      <c r="F168" s="85"/>
      <c r="G168" s="82"/>
      <c r="H168" s="82"/>
      <c r="I168" s="82"/>
      <c r="J168" s="82"/>
      <c r="K168" s="82"/>
      <c r="L168" s="82"/>
      <c r="M168" s="82"/>
      <c r="N168" s="82"/>
      <c r="O168" s="82"/>
      <c r="P168" s="82"/>
      <c r="Q168" s="82"/>
      <c r="R168" s="82"/>
      <c r="S168" s="82"/>
      <c r="T168" s="82"/>
      <c r="U168" s="86"/>
      <c r="V168" s="86"/>
      <c r="W168" s="82"/>
    </row>
    <row r="169" spans="2:23" ht="12.75" customHeight="1" x14ac:dyDescent="0.2">
      <c r="B169" s="20">
        <f>IF(C169=TRUE,3,0)</f>
        <v>0</v>
      </c>
      <c r="C169" s="20" t="b">
        <v>0</v>
      </c>
      <c r="D169" s="227"/>
      <c r="E169" s="230" t="s">
        <v>167</v>
      </c>
      <c r="F169" s="230"/>
      <c r="G169" s="230"/>
      <c r="H169" s="230"/>
      <c r="I169" s="230"/>
      <c r="J169" s="230"/>
      <c r="K169" s="230"/>
      <c r="L169" s="230"/>
      <c r="M169" s="230"/>
      <c r="N169" s="230"/>
      <c r="O169" s="230"/>
      <c r="P169" s="230"/>
      <c r="Q169" s="230"/>
      <c r="R169" s="230"/>
      <c r="S169" s="230"/>
      <c r="T169" s="230"/>
      <c r="U169" s="230"/>
      <c r="V169" s="230"/>
      <c r="W169" s="143"/>
    </row>
    <row r="170" spans="2:23" ht="12.75" x14ac:dyDescent="0.2">
      <c r="B170" s="20"/>
      <c r="C170" s="20"/>
      <c r="D170" s="227"/>
      <c r="E170" s="230"/>
      <c r="F170" s="230"/>
      <c r="G170" s="230"/>
      <c r="H170" s="230"/>
      <c r="I170" s="230"/>
      <c r="J170" s="230"/>
      <c r="K170" s="230"/>
      <c r="L170" s="230"/>
      <c r="M170" s="230"/>
      <c r="N170" s="230"/>
      <c r="O170" s="230"/>
      <c r="P170" s="230"/>
      <c r="Q170" s="230"/>
      <c r="R170" s="230"/>
      <c r="S170" s="230"/>
      <c r="T170" s="230"/>
      <c r="U170" s="230"/>
      <c r="V170" s="230"/>
      <c r="W170" s="143"/>
    </row>
    <row r="171" spans="2:23" ht="12.75" customHeight="1" x14ac:dyDescent="0.2">
      <c r="B171" s="20">
        <f>IF(C171=TRUE,6,0)</f>
        <v>0</v>
      </c>
      <c r="C171" s="20" t="b">
        <v>0</v>
      </c>
      <c r="D171" s="227"/>
      <c r="E171" s="230" t="s">
        <v>124</v>
      </c>
      <c r="F171" s="230"/>
      <c r="G171" s="230"/>
      <c r="H171" s="230"/>
      <c r="I171" s="230"/>
      <c r="J171" s="230"/>
      <c r="K171" s="230"/>
      <c r="L171" s="230"/>
      <c r="M171" s="230"/>
      <c r="N171" s="230"/>
      <c r="O171" s="230"/>
      <c r="P171" s="230"/>
      <c r="Q171" s="230"/>
      <c r="R171" s="230"/>
      <c r="S171" s="230"/>
      <c r="T171" s="230"/>
      <c r="U171" s="230"/>
      <c r="V171" s="230"/>
      <c r="W171" s="143"/>
    </row>
    <row r="172" spans="2:23" ht="12.75" x14ac:dyDescent="0.2">
      <c r="B172" s="20"/>
      <c r="C172" s="20"/>
      <c r="D172" s="227"/>
      <c r="E172" s="230"/>
      <c r="F172" s="230"/>
      <c r="G172" s="230"/>
      <c r="H172" s="230"/>
      <c r="I172" s="230"/>
      <c r="J172" s="230"/>
      <c r="K172" s="230"/>
      <c r="L172" s="230"/>
      <c r="M172" s="230"/>
      <c r="N172" s="230"/>
      <c r="O172" s="230"/>
      <c r="P172" s="230"/>
      <c r="Q172" s="230"/>
      <c r="R172" s="230"/>
      <c r="S172" s="230"/>
      <c r="T172" s="230"/>
      <c r="U172" s="230"/>
      <c r="V172" s="230"/>
      <c r="W172" s="143"/>
    </row>
    <row r="173" spans="2:23" ht="12.75" x14ac:dyDescent="0.2">
      <c r="B173" s="20"/>
      <c r="C173" s="20"/>
      <c r="D173" s="227"/>
      <c r="E173" s="230"/>
      <c r="F173" s="230"/>
      <c r="G173" s="230"/>
      <c r="H173" s="230"/>
      <c r="I173" s="230"/>
      <c r="J173" s="230"/>
      <c r="K173" s="230"/>
      <c r="L173" s="230"/>
      <c r="M173" s="230"/>
      <c r="N173" s="230"/>
      <c r="O173" s="230"/>
      <c r="P173" s="230"/>
      <c r="Q173" s="230"/>
      <c r="R173" s="230"/>
      <c r="S173" s="230"/>
      <c r="T173" s="230"/>
      <c r="U173" s="230"/>
      <c r="V173" s="230"/>
      <c r="W173" s="143"/>
    </row>
    <row r="174" spans="2:23" x14ac:dyDescent="0.25">
      <c r="B174" s="79">
        <f>SUM(B165:B173)</f>
        <v>0</v>
      </c>
      <c r="C174" s="20"/>
      <c r="D174" s="20"/>
      <c r="E174" s="79" t="s">
        <v>16</v>
      </c>
      <c r="F174" s="85"/>
      <c r="G174" s="82"/>
      <c r="H174" s="82"/>
      <c r="I174" s="82"/>
      <c r="J174" s="82"/>
      <c r="K174" s="82"/>
      <c r="L174" s="82"/>
      <c r="M174" s="82"/>
      <c r="N174" s="82"/>
      <c r="O174" s="82"/>
      <c r="P174" s="82"/>
      <c r="Q174" s="82"/>
      <c r="R174" s="82"/>
      <c r="S174" s="82"/>
      <c r="T174" s="82"/>
      <c r="U174" s="86"/>
      <c r="V174" s="86"/>
      <c r="W174" s="82"/>
    </row>
    <row r="175" spans="2:23" x14ac:dyDescent="0.25">
      <c r="B175" s="96"/>
      <c r="C175" s="96"/>
      <c r="D175" s="96"/>
      <c r="E175" s="96"/>
      <c r="F175" s="97"/>
      <c r="G175" s="96"/>
      <c r="H175" s="96"/>
      <c r="I175" s="96"/>
      <c r="J175" s="96"/>
      <c r="K175" s="96"/>
      <c r="L175" s="96"/>
      <c r="M175" s="96"/>
      <c r="N175" s="96"/>
      <c r="O175" s="96"/>
      <c r="P175" s="96"/>
      <c r="Q175" s="96"/>
      <c r="R175" s="96"/>
      <c r="S175" s="96"/>
      <c r="T175" s="96"/>
      <c r="U175" s="98"/>
      <c r="V175" s="98"/>
      <c r="W175" s="96"/>
    </row>
    <row r="176" spans="2:23" x14ac:dyDescent="0.25">
      <c r="B176" s="94" t="s">
        <v>73</v>
      </c>
      <c r="C176" s="20"/>
      <c r="D176" s="20"/>
      <c r="E176" s="79" t="s">
        <v>17</v>
      </c>
      <c r="F176" s="85"/>
      <c r="G176" s="82"/>
      <c r="H176" s="82"/>
      <c r="I176" s="82"/>
      <c r="J176" s="82"/>
      <c r="K176" s="20"/>
      <c r="L176" s="82"/>
      <c r="M176" s="82"/>
      <c r="N176" s="82"/>
      <c r="O176" s="82"/>
      <c r="P176" s="82"/>
      <c r="Q176" s="82"/>
      <c r="R176" s="82"/>
      <c r="S176" s="82"/>
      <c r="T176" s="82"/>
      <c r="U176" s="86"/>
      <c r="V176" s="86"/>
      <c r="W176" s="82"/>
    </row>
    <row r="177" spans="2:23" ht="12.75" customHeight="1" x14ac:dyDescent="0.2">
      <c r="B177" s="20">
        <f>VLOOKUP(D177,lookup_G1,2,FALSE)</f>
        <v>0</v>
      </c>
      <c r="C177" s="20"/>
      <c r="D177" s="82" t="s">
        <v>146</v>
      </c>
      <c r="E177" s="231" t="s">
        <v>147</v>
      </c>
      <c r="F177" s="231"/>
      <c r="G177" s="231"/>
      <c r="H177" s="231"/>
      <c r="I177" s="231"/>
      <c r="J177" s="231"/>
      <c r="K177" s="231"/>
      <c r="L177" s="231"/>
      <c r="M177" s="231"/>
      <c r="N177" s="231"/>
      <c r="O177" s="231"/>
      <c r="P177" s="231"/>
      <c r="Q177" s="231"/>
      <c r="R177" s="231"/>
      <c r="S177" s="231"/>
      <c r="T177" s="231"/>
      <c r="U177" s="231"/>
      <c r="V177" s="231"/>
      <c r="W177" s="144"/>
    </row>
    <row r="178" spans="2:23" ht="12.75" x14ac:dyDescent="0.2">
      <c r="B178" s="20"/>
      <c r="C178" s="20"/>
      <c r="D178" s="87"/>
      <c r="E178" s="231"/>
      <c r="F178" s="231"/>
      <c r="G178" s="231"/>
      <c r="H178" s="231"/>
      <c r="I178" s="231"/>
      <c r="J178" s="231"/>
      <c r="K178" s="231"/>
      <c r="L178" s="231"/>
      <c r="M178" s="231"/>
      <c r="N178" s="231"/>
      <c r="O178" s="231"/>
      <c r="P178" s="231"/>
      <c r="Q178" s="231"/>
      <c r="R178" s="231"/>
      <c r="S178" s="231"/>
      <c r="T178" s="231"/>
      <c r="U178" s="231"/>
      <c r="V178" s="231"/>
      <c r="W178" s="144"/>
    </row>
    <row r="179" spans="2:23" ht="12.75" x14ac:dyDescent="0.2">
      <c r="B179" s="20"/>
      <c r="C179" s="20"/>
      <c r="D179" s="87"/>
      <c r="E179" s="231"/>
      <c r="F179" s="231"/>
      <c r="G179" s="231"/>
      <c r="H179" s="231"/>
      <c r="I179" s="231"/>
      <c r="J179" s="231"/>
      <c r="K179" s="231"/>
      <c r="L179" s="231"/>
      <c r="M179" s="231"/>
      <c r="N179" s="231"/>
      <c r="O179" s="231"/>
      <c r="P179" s="231"/>
      <c r="Q179" s="231"/>
      <c r="R179" s="231"/>
      <c r="S179" s="231"/>
      <c r="T179" s="231"/>
      <c r="U179" s="231"/>
      <c r="V179" s="231"/>
      <c r="W179" s="144"/>
    </row>
    <row r="180" spans="2:23" ht="12.75" customHeight="1" x14ac:dyDescent="0.2">
      <c r="B180" s="20">
        <f>IF(C180=TRUE,3,0)</f>
        <v>0</v>
      </c>
      <c r="C180" s="20" t="b">
        <v>0</v>
      </c>
      <c r="D180" s="227"/>
      <c r="E180" s="231" t="s">
        <v>164</v>
      </c>
      <c r="F180" s="231"/>
      <c r="G180" s="231"/>
      <c r="H180" s="231"/>
      <c r="I180" s="231"/>
      <c r="J180" s="231"/>
      <c r="K180" s="231"/>
      <c r="L180" s="231"/>
      <c r="M180" s="231"/>
      <c r="N180" s="231"/>
      <c r="O180" s="231"/>
      <c r="P180" s="231"/>
      <c r="Q180" s="231"/>
      <c r="R180" s="231"/>
      <c r="S180" s="231"/>
      <c r="T180" s="231"/>
      <c r="U180" s="231"/>
      <c r="V180" s="231"/>
      <c r="W180" s="144"/>
    </row>
    <row r="181" spans="2:23" ht="12.75" x14ac:dyDescent="0.2">
      <c r="B181" s="20"/>
      <c r="C181" s="20"/>
      <c r="D181" s="227"/>
      <c r="E181" s="231"/>
      <c r="F181" s="231"/>
      <c r="G181" s="231"/>
      <c r="H181" s="231"/>
      <c r="I181" s="231"/>
      <c r="J181" s="231"/>
      <c r="K181" s="231"/>
      <c r="L181" s="231"/>
      <c r="M181" s="231"/>
      <c r="N181" s="231"/>
      <c r="O181" s="231"/>
      <c r="P181" s="231"/>
      <c r="Q181" s="231"/>
      <c r="R181" s="231"/>
      <c r="S181" s="231"/>
      <c r="T181" s="231"/>
      <c r="U181" s="231"/>
      <c r="V181" s="231"/>
      <c r="W181" s="144"/>
    </row>
    <row r="182" spans="2:23" ht="12.75" x14ac:dyDescent="0.2">
      <c r="B182" s="20"/>
      <c r="C182" s="20"/>
      <c r="D182" s="227"/>
      <c r="E182" s="231"/>
      <c r="F182" s="231"/>
      <c r="G182" s="231"/>
      <c r="H182" s="231"/>
      <c r="I182" s="231"/>
      <c r="J182" s="231"/>
      <c r="K182" s="231"/>
      <c r="L182" s="231"/>
      <c r="M182" s="231"/>
      <c r="N182" s="231"/>
      <c r="O182" s="231"/>
      <c r="P182" s="231"/>
      <c r="Q182" s="231"/>
      <c r="R182" s="231"/>
      <c r="S182" s="231"/>
      <c r="T182" s="231"/>
      <c r="U182" s="231"/>
      <c r="V182" s="231"/>
      <c r="W182" s="144"/>
    </row>
    <row r="183" spans="2:23" ht="12.75" customHeight="1" x14ac:dyDescent="0.2">
      <c r="B183" s="20">
        <f>IF(C183=TRUE,2,0)</f>
        <v>0</v>
      </c>
      <c r="C183" s="20" t="b">
        <v>0</v>
      </c>
      <c r="D183" s="227"/>
      <c r="E183" s="87" t="s">
        <v>148</v>
      </c>
      <c r="F183" s="87"/>
      <c r="G183" s="87"/>
      <c r="H183" s="87"/>
      <c r="I183" s="87"/>
      <c r="J183" s="87"/>
      <c r="K183" s="87"/>
      <c r="L183" s="87"/>
      <c r="M183" s="87"/>
      <c r="N183" s="87"/>
      <c r="O183" s="87"/>
      <c r="P183" s="87"/>
      <c r="Q183" s="87"/>
      <c r="R183" s="87"/>
      <c r="S183" s="87"/>
      <c r="T183" s="87"/>
      <c r="U183" s="87"/>
      <c r="V183" s="87"/>
      <c r="W183" s="87"/>
    </row>
    <row r="184" spans="2:23" ht="12.75" customHeight="1" x14ac:dyDescent="0.2">
      <c r="B184" s="20">
        <f>IF(C184=TRUE,4,0)</f>
        <v>0</v>
      </c>
      <c r="C184" s="20" t="b">
        <v>0</v>
      </c>
      <c r="D184" s="227"/>
      <c r="E184" s="231" t="s">
        <v>149</v>
      </c>
      <c r="F184" s="231"/>
      <c r="G184" s="231"/>
      <c r="H184" s="231"/>
      <c r="I184" s="231"/>
      <c r="J184" s="231"/>
      <c r="K184" s="231"/>
      <c r="L184" s="231"/>
      <c r="M184" s="231"/>
      <c r="N184" s="231"/>
      <c r="O184" s="231"/>
      <c r="P184" s="231"/>
      <c r="Q184" s="231"/>
      <c r="R184" s="231"/>
      <c r="S184" s="231"/>
      <c r="T184" s="231"/>
      <c r="U184" s="231"/>
      <c r="V184" s="231"/>
      <c r="W184" s="144"/>
    </row>
    <row r="185" spans="2:23" ht="12.75" x14ac:dyDescent="0.2">
      <c r="B185" s="20"/>
      <c r="C185" s="20"/>
      <c r="D185" s="227"/>
      <c r="E185" s="231"/>
      <c r="F185" s="231"/>
      <c r="G185" s="231"/>
      <c r="H185" s="231"/>
      <c r="I185" s="231"/>
      <c r="J185" s="231"/>
      <c r="K185" s="231"/>
      <c r="L185" s="231"/>
      <c r="M185" s="231"/>
      <c r="N185" s="231"/>
      <c r="O185" s="231"/>
      <c r="P185" s="231"/>
      <c r="Q185" s="231"/>
      <c r="R185" s="231"/>
      <c r="S185" s="231"/>
      <c r="T185" s="231"/>
      <c r="U185" s="231"/>
      <c r="V185" s="231"/>
      <c r="W185" s="144"/>
    </row>
    <row r="186" spans="2:23" x14ac:dyDescent="0.25">
      <c r="B186" s="20">
        <f>IF(C186=TRUE,5,0)</f>
        <v>0</v>
      </c>
      <c r="C186" s="20" t="b">
        <v>0</v>
      </c>
      <c r="D186" s="20"/>
      <c r="E186" s="20" t="s">
        <v>125</v>
      </c>
      <c r="F186" s="85"/>
      <c r="G186" s="82"/>
      <c r="H186" s="82"/>
      <c r="I186" s="82"/>
      <c r="J186" s="82"/>
      <c r="K186" s="82"/>
      <c r="L186" s="82"/>
      <c r="M186" s="82"/>
      <c r="N186" s="82"/>
      <c r="O186" s="82"/>
      <c r="P186" s="82"/>
      <c r="Q186" s="82"/>
      <c r="R186" s="82"/>
      <c r="S186" s="82"/>
      <c r="T186" s="82"/>
      <c r="U186" s="86"/>
      <c r="V186" s="86"/>
      <c r="W186" s="82"/>
    </row>
    <row r="187" spans="2:23" x14ac:dyDescent="0.25">
      <c r="B187" s="20">
        <f>IF(C187=TRUE,2,0)</f>
        <v>0</v>
      </c>
      <c r="C187" s="20" t="b">
        <v>0</v>
      </c>
      <c r="D187" s="20"/>
      <c r="E187" s="20" t="s">
        <v>177</v>
      </c>
      <c r="F187" s="85"/>
      <c r="G187" s="82"/>
      <c r="H187" s="82"/>
      <c r="I187" s="82"/>
      <c r="J187" s="82"/>
      <c r="K187" s="82"/>
      <c r="L187" s="82"/>
      <c r="M187" s="82"/>
      <c r="N187" s="82"/>
      <c r="O187" s="82"/>
      <c r="P187" s="82"/>
      <c r="Q187" s="82"/>
      <c r="R187" s="82"/>
      <c r="S187" s="82"/>
      <c r="T187" s="82"/>
      <c r="U187" s="86"/>
      <c r="V187" s="86"/>
      <c r="W187" s="82"/>
    </row>
    <row r="188" spans="2:23" x14ac:dyDescent="0.25">
      <c r="B188" s="79"/>
      <c r="C188" s="20"/>
      <c r="D188" s="20"/>
      <c r="E188" s="37" t="s">
        <v>178</v>
      </c>
      <c r="F188" s="85"/>
      <c r="G188" s="82"/>
      <c r="H188" s="82"/>
      <c r="I188" s="82"/>
      <c r="J188" s="82"/>
      <c r="K188" s="82"/>
      <c r="L188" s="82"/>
      <c r="M188" s="82"/>
      <c r="N188" s="82"/>
      <c r="O188" s="82"/>
      <c r="P188" s="82"/>
      <c r="Q188" s="82"/>
      <c r="R188" s="82"/>
      <c r="S188" s="82"/>
      <c r="T188" s="82"/>
      <c r="U188" s="86"/>
      <c r="V188" s="86"/>
      <c r="W188" s="82"/>
    </row>
    <row r="189" spans="2:23" ht="12.75" customHeight="1" x14ac:dyDescent="0.2">
      <c r="B189" s="20">
        <f>IF(C189=TRUE,1,0)</f>
        <v>0</v>
      </c>
      <c r="C189" s="20" t="b">
        <v>0</v>
      </c>
      <c r="D189" s="20"/>
      <c r="E189" s="230" t="s">
        <v>126</v>
      </c>
      <c r="F189" s="230"/>
      <c r="G189" s="230"/>
      <c r="H189" s="230"/>
      <c r="I189" s="230"/>
      <c r="J189" s="230"/>
      <c r="K189" s="230"/>
      <c r="L189" s="230"/>
      <c r="M189" s="230"/>
      <c r="N189" s="230"/>
      <c r="O189" s="230"/>
      <c r="P189" s="230"/>
      <c r="Q189" s="230"/>
      <c r="R189" s="230"/>
      <c r="S189" s="230"/>
      <c r="T189" s="230"/>
      <c r="U189" s="230"/>
      <c r="V189" s="230"/>
      <c r="W189" s="143"/>
    </row>
    <row r="190" spans="2:23" ht="12.75" x14ac:dyDescent="0.2">
      <c r="B190" s="20"/>
      <c r="C190" s="20"/>
      <c r="D190" s="20"/>
      <c r="E190" s="230"/>
      <c r="F190" s="230"/>
      <c r="G190" s="230"/>
      <c r="H190" s="230"/>
      <c r="I190" s="230"/>
      <c r="J190" s="230"/>
      <c r="K190" s="230"/>
      <c r="L190" s="230"/>
      <c r="M190" s="230"/>
      <c r="N190" s="230"/>
      <c r="O190" s="230"/>
      <c r="P190" s="230"/>
      <c r="Q190" s="230"/>
      <c r="R190" s="230"/>
      <c r="S190" s="230"/>
      <c r="T190" s="230"/>
      <c r="U190" s="230"/>
      <c r="V190" s="230"/>
      <c r="W190" s="143"/>
    </row>
    <row r="191" spans="2:23" ht="15" customHeight="1" x14ac:dyDescent="0.25">
      <c r="B191" s="20">
        <f>IF(C191=TRUE,2,0)</f>
        <v>0</v>
      </c>
      <c r="C191" s="20" t="b">
        <v>0</v>
      </c>
      <c r="D191" s="20"/>
      <c r="E191" s="20" t="s">
        <v>127</v>
      </c>
      <c r="F191" s="85"/>
      <c r="G191" s="82"/>
      <c r="H191" s="82"/>
      <c r="I191" s="82"/>
      <c r="J191" s="82"/>
      <c r="K191" s="82"/>
      <c r="L191" s="82"/>
      <c r="M191" s="82"/>
      <c r="N191" s="82"/>
      <c r="O191" s="82"/>
      <c r="P191" s="82"/>
      <c r="Q191" s="82"/>
      <c r="R191" s="82"/>
      <c r="S191" s="82"/>
      <c r="T191" s="82"/>
      <c r="U191" s="86"/>
      <c r="V191" s="86"/>
      <c r="W191" s="82"/>
    </row>
    <row r="192" spans="2:23" ht="15" customHeight="1" x14ac:dyDescent="0.25">
      <c r="B192" s="20">
        <f>IF(C192=TRUE,2,0)</f>
        <v>0</v>
      </c>
      <c r="C192" s="20" t="b">
        <v>0</v>
      </c>
      <c r="D192" s="20"/>
      <c r="E192" s="20" t="s">
        <v>128</v>
      </c>
      <c r="F192" s="85"/>
      <c r="G192" s="82"/>
      <c r="H192" s="82"/>
      <c r="I192" s="82"/>
      <c r="J192" s="82"/>
      <c r="K192" s="82"/>
      <c r="L192" s="82"/>
      <c r="M192" s="82"/>
      <c r="N192" s="82"/>
      <c r="O192" s="82"/>
      <c r="P192" s="82"/>
      <c r="Q192" s="82"/>
      <c r="R192" s="82"/>
      <c r="S192" s="82"/>
      <c r="T192" s="82"/>
      <c r="U192" s="86"/>
      <c r="V192" s="86"/>
      <c r="W192" s="82"/>
    </row>
    <row r="193" spans="2:23" ht="12.75" customHeight="1" x14ac:dyDescent="0.2">
      <c r="B193" s="20">
        <f>IF(C193=TRUE,1,0)</f>
        <v>0</v>
      </c>
      <c r="C193" s="20" t="b">
        <v>0</v>
      </c>
      <c r="D193" s="227"/>
      <c r="E193" s="230" t="s">
        <v>129</v>
      </c>
      <c r="F193" s="230"/>
      <c r="G193" s="230"/>
      <c r="H193" s="230"/>
      <c r="I193" s="230"/>
      <c r="J193" s="230"/>
      <c r="K193" s="230"/>
      <c r="L193" s="230"/>
      <c r="M193" s="230"/>
      <c r="N193" s="230"/>
      <c r="O193" s="230"/>
      <c r="P193" s="230"/>
      <c r="Q193" s="230"/>
      <c r="R193" s="230"/>
      <c r="S193" s="230"/>
      <c r="T193" s="230"/>
      <c r="U193" s="230"/>
      <c r="V193" s="230"/>
      <c r="W193" s="143"/>
    </row>
    <row r="194" spans="2:23" ht="12.75" x14ac:dyDescent="0.2">
      <c r="B194" s="20"/>
      <c r="C194" s="20"/>
      <c r="D194" s="227"/>
      <c r="E194" s="230"/>
      <c r="F194" s="230"/>
      <c r="G194" s="230"/>
      <c r="H194" s="230"/>
      <c r="I194" s="230"/>
      <c r="J194" s="230"/>
      <c r="K194" s="230"/>
      <c r="L194" s="230"/>
      <c r="M194" s="230"/>
      <c r="N194" s="230"/>
      <c r="O194" s="230"/>
      <c r="P194" s="230"/>
      <c r="Q194" s="230"/>
      <c r="R194" s="230"/>
      <c r="S194" s="230"/>
      <c r="T194" s="230"/>
      <c r="U194" s="230"/>
      <c r="V194" s="230"/>
      <c r="W194" s="143"/>
    </row>
    <row r="195" spans="2:23" x14ac:dyDescent="0.25">
      <c r="B195" s="20">
        <f>IF(C195=TRUE,7,0)</f>
        <v>0</v>
      </c>
      <c r="C195" s="20" t="b">
        <v>0</v>
      </c>
      <c r="D195" s="20"/>
      <c r="E195" s="20" t="s">
        <v>130</v>
      </c>
      <c r="F195" s="85"/>
      <c r="G195" s="82"/>
      <c r="H195" s="82"/>
      <c r="I195" s="82"/>
      <c r="J195" s="82"/>
      <c r="K195" s="82"/>
      <c r="L195" s="82"/>
      <c r="M195" s="82"/>
      <c r="N195" s="82"/>
      <c r="O195" s="82"/>
      <c r="P195" s="82"/>
      <c r="Q195" s="82"/>
      <c r="R195" s="82"/>
      <c r="S195" s="82"/>
      <c r="T195" s="82"/>
      <c r="U195" s="86"/>
      <c r="V195" s="86"/>
      <c r="W195" s="82"/>
    </row>
    <row r="196" spans="2:23" x14ac:dyDescent="0.25">
      <c r="B196" s="20">
        <f>IF(C196=TRUE,2,0)</f>
        <v>0</v>
      </c>
      <c r="C196" s="20" t="b">
        <v>0</v>
      </c>
      <c r="D196" s="20"/>
      <c r="E196" s="20" t="s">
        <v>131</v>
      </c>
      <c r="F196" s="85"/>
      <c r="G196" s="82"/>
      <c r="H196" s="82"/>
      <c r="I196" s="82"/>
      <c r="J196" s="82"/>
      <c r="K196" s="82"/>
      <c r="L196" s="82"/>
      <c r="M196" s="82"/>
      <c r="N196" s="82"/>
      <c r="O196" s="82"/>
      <c r="P196" s="82"/>
      <c r="Q196" s="82"/>
      <c r="R196" s="82"/>
      <c r="S196" s="82"/>
      <c r="T196" s="82"/>
      <c r="U196" s="86"/>
      <c r="V196" s="86"/>
      <c r="W196" s="82"/>
    </row>
    <row r="197" spans="2:23" ht="12.75" customHeight="1" x14ac:dyDescent="0.2">
      <c r="B197" s="20">
        <f>IF(C197=TRUE,5,0)</f>
        <v>0</v>
      </c>
      <c r="C197" s="20" t="b">
        <v>0</v>
      </c>
      <c r="D197" s="20"/>
      <c r="E197" s="230" t="s">
        <v>132</v>
      </c>
      <c r="F197" s="230"/>
      <c r="G197" s="230"/>
      <c r="H197" s="230"/>
      <c r="I197" s="230"/>
      <c r="J197" s="230"/>
      <c r="K197" s="230"/>
      <c r="L197" s="230"/>
      <c r="M197" s="230"/>
      <c r="N197" s="230"/>
      <c r="O197" s="230"/>
      <c r="P197" s="230"/>
      <c r="Q197" s="230"/>
      <c r="R197" s="230"/>
      <c r="S197" s="230"/>
      <c r="T197" s="230"/>
      <c r="U197" s="230"/>
      <c r="V197" s="230"/>
      <c r="W197" s="143"/>
    </row>
    <row r="198" spans="2:23" ht="12.75" x14ac:dyDescent="0.2">
      <c r="B198" s="20"/>
      <c r="C198" s="20"/>
      <c r="D198" s="20"/>
      <c r="E198" s="230"/>
      <c r="F198" s="230"/>
      <c r="G198" s="230"/>
      <c r="H198" s="230"/>
      <c r="I198" s="230"/>
      <c r="J198" s="230"/>
      <c r="K198" s="230"/>
      <c r="L198" s="230"/>
      <c r="M198" s="230"/>
      <c r="N198" s="230"/>
      <c r="O198" s="230"/>
      <c r="P198" s="230"/>
      <c r="Q198" s="230"/>
      <c r="R198" s="230"/>
      <c r="S198" s="230"/>
      <c r="T198" s="230"/>
      <c r="U198" s="230"/>
      <c r="V198" s="230"/>
      <c r="W198" s="143"/>
    </row>
    <row r="199" spans="2:23" ht="15" customHeight="1" x14ac:dyDescent="0.25">
      <c r="B199" s="79">
        <f>SUM(B177:B198)</f>
        <v>0</v>
      </c>
      <c r="C199" s="20"/>
      <c r="D199" s="20"/>
      <c r="E199" s="79" t="s">
        <v>18</v>
      </c>
      <c r="F199" s="85"/>
      <c r="G199" s="82"/>
      <c r="H199" s="82"/>
      <c r="I199" s="82"/>
      <c r="J199" s="82"/>
      <c r="K199" s="82"/>
      <c r="L199" s="82"/>
      <c r="M199" s="82"/>
      <c r="N199" s="82"/>
      <c r="O199" s="82"/>
      <c r="P199" s="82"/>
      <c r="Q199" s="82"/>
      <c r="R199" s="82"/>
      <c r="S199" s="82"/>
      <c r="T199" s="82"/>
      <c r="U199" s="86"/>
      <c r="V199" s="86"/>
      <c r="W199" s="82"/>
    </row>
    <row r="200" spans="2:23" x14ac:dyDescent="0.25">
      <c r="B200" s="107"/>
      <c r="C200" s="99"/>
      <c r="D200" s="99"/>
      <c r="E200" s="107"/>
      <c r="F200" s="100"/>
      <c r="G200" s="99"/>
      <c r="H200" s="99"/>
      <c r="I200" s="99"/>
      <c r="J200" s="99"/>
      <c r="K200" s="99"/>
      <c r="L200" s="99"/>
      <c r="M200" s="99"/>
      <c r="N200" s="99"/>
      <c r="O200" s="99"/>
      <c r="P200" s="99"/>
      <c r="Q200" s="99"/>
      <c r="R200" s="99"/>
      <c r="S200" s="99"/>
      <c r="T200" s="99"/>
      <c r="U200" s="101"/>
      <c r="V200" s="101"/>
      <c r="W200" s="99"/>
    </row>
    <row r="201" spans="2:23" ht="12.75" x14ac:dyDescent="0.2">
      <c r="B201" s="7"/>
      <c r="C201" s="7"/>
      <c r="D201" s="7"/>
      <c r="E201" s="108" t="s">
        <v>168</v>
      </c>
      <c r="F201" s="108"/>
      <c r="G201" s="108"/>
      <c r="H201" s="108"/>
      <c r="I201" s="108"/>
      <c r="J201" s="108"/>
      <c r="K201" s="108"/>
      <c r="L201" s="108"/>
      <c r="M201" s="108"/>
      <c r="N201" s="108"/>
      <c r="O201" s="108"/>
      <c r="P201" s="108"/>
      <c r="Q201" s="108"/>
      <c r="R201" s="108"/>
      <c r="S201" s="108"/>
      <c r="T201" s="108"/>
      <c r="U201" s="108"/>
      <c r="V201" s="108"/>
      <c r="W201" s="109"/>
    </row>
    <row r="202" spans="2:23" x14ac:dyDescent="0.25">
      <c r="B202" s="102"/>
      <c r="C202" s="102"/>
      <c r="D202" s="102"/>
      <c r="E202" s="102"/>
      <c r="F202" s="103"/>
      <c r="G202" s="102"/>
      <c r="H202" s="102"/>
      <c r="I202" s="102"/>
      <c r="J202" s="102"/>
      <c r="K202" s="102"/>
      <c r="L202" s="102"/>
      <c r="M202" s="102"/>
      <c r="N202" s="102"/>
      <c r="O202" s="102"/>
      <c r="P202" s="102"/>
      <c r="Q202" s="102"/>
      <c r="R202" s="102"/>
      <c r="S202" s="102"/>
      <c r="T202" s="102"/>
      <c r="U202" s="104"/>
      <c r="V202" s="104"/>
      <c r="W202" s="102"/>
    </row>
    <row r="203" spans="2:23" x14ac:dyDescent="0.25">
      <c r="B203" s="94" t="s">
        <v>73</v>
      </c>
      <c r="C203" s="20"/>
      <c r="D203" s="20"/>
      <c r="E203" s="79" t="s">
        <v>19</v>
      </c>
      <c r="F203" s="85"/>
      <c r="G203" s="82"/>
      <c r="H203" s="82"/>
      <c r="I203" s="82"/>
      <c r="J203" s="82"/>
      <c r="K203" s="82"/>
      <c r="L203" s="82"/>
      <c r="M203" s="82"/>
      <c r="N203" s="82"/>
      <c r="O203" s="82"/>
      <c r="P203" s="82"/>
      <c r="Q203" s="82"/>
      <c r="R203" s="82"/>
      <c r="S203" s="82"/>
      <c r="T203" s="82"/>
      <c r="U203" s="86"/>
      <c r="V203" s="86"/>
      <c r="W203" s="82"/>
    </row>
    <row r="204" spans="2:23" ht="12.75" customHeight="1" x14ac:dyDescent="0.2">
      <c r="B204" s="20"/>
      <c r="C204" s="20"/>
      <c r="D204" s="20"/>
      <c r="E204" s="231" t="s">
        <v>179</v>
      </c>
      <c r="F204" s="231"/>
      <c r="G204" s="231"/>
      <c r="H204" s="231"/>
      <c r="I204" s="231"/>
      <c r="J204" s="231"/>
      <c r="K204" s="231"/>
      <c r="L204" s="231"/>
      <c r="M204" s="231"/>
      <c r="N204" s="231"/>
      <c r="O204" s="231"/>
      <c r="P204" s="231"/>
      <c r="Q204" s="231"/>
      <c r="R204" s="231"/>
      <c r="S204" s="231"/>
      <c r="T204" s="231"/>
      <c r="U204" s="231"/>
      <c r="V204" s="231"/>
      <c r="W204" s="144"/>
    </row>
    <row r="205" spans="2:23" ht="12.75" x14ac:dyDescent="0.2">
      <c r="B205" s="20"/>
      <c r="C205" s="20"/>
      <c r="D205" s="20"/>
      <c r="E205" s="231"/>
      <c r="F205" s="231"/>
      <c r="G205" s="231"/>
      <c r="H205" s="231"/>
      <c r="I205" s="231"/>
      <c r="J205" s="231"/>
      <c r="K205" s="231"/>
      <c r="L205" s="231"/>
      <c r="M205" s="231"/>
      <c r="N205" s="231"/>
      <c r="O205" s="231"/>
      <c r="P205" s="231"/>
      <c r="Q205" s="231"/>
      <c r="R205" s="231"/>
      <c r="S205" s="231"/>
      <c r="T205" s="231"/>
      <c r="U205" s="231"/>
      <c r="V205" s="231"/>
      <c r="W205" s="144"/>
    </row>
    <row r="206" spans="2:23" ht="12.75" x14ac:dyDescent="0.2">
      <c r="B206" s="20"/>
      <c r="C206" s="20"/>
      <c r="D206" s="20"/>
      <c r="E206" s="231"/>
      <c r="F206" s="231"/>
      <c r="G206" s="231"/>
      <c r="H206" s="231"/>
      <c r="I206" s="231"/>
      <c r="J206" s="231"/>
      <c r="K206" s="231"/>
      <c r="L206" s="231"/>
      <c r="M206" s="231"/>
      <c r="N206" s="231"/>
      <c r="O206" s="231"/>
      <c r="P206" s="231"/>
      <c r="Q206" s="231"/>
      <c r="R206" s="231"/>
      <c r="S206" s="231"/>
      <c r="T206" s="231"/>
      <c r="U206" s="231"/>
      <c r="V206" s="231"/>
      <c r="W206" s="144"/>
    </row>
    <row r="207" spans="2:23" ht="12.75" x14ac:dyDescent="0.2">
      <c r="B207" s="20"/>
      <c r="C207" s="20"/>
      <c r="D207" s="20"/>
      <c r="E207" s="231"/>
      <c r="F207" s="231"/>
      <c r="G207" s="231"/>
      <c r="H207" s="231"/>
      <c r="I207" s="231"/>
      <c r="J207" s="231"/>
      <c r="K207" s="231"/>
      <c r="L207" s="231"/>
      <c r="M207" s="231"/>
      <c r="N207" s="231"/>
      <c r="O207" s="231"/>
      <c r="P207" s="231"/>
      <c r="Q207" s="231"/>
      <c r="R207" s="231"/>
      <c r="S207" s="231"/>
      <c r="T207" s="231"/>
      <c r="U207" s="231"/>
      <c r="V207" s="231"/>
      <c r="W207" s="144"/>
    </row>
    <row r="208" spans="2:23" ht="12.75" x14ac:dyDescent="0.2">
      <c r="B208" s="20"/>
      <c r="C208" s="20"/>
      <c r="D208" s="20"/>
      <c r="E208" s="231"/>
      <c r="F208" s="231"/>
      <c r="G208" s="231"/>
      <c r="H208" s="231"/>
      <c r="I208" s="231"/>
      <c r="J208" s="231"/>
      <c r="K208" s="231"/>
      <c r="L208" s="231"/>
      <c r="M208" s="231"/>
      <c r="N208" s="231"/>
      <c r="O208" s="231"/>
      <c r="P208" s="231"/>
      <c r="Q208" s="231"/>
      <c r="R208" s="231"/>
      <c r="S208" s="231"/>
      <c r="T208" s="231"/>
      <c r="U208" s="231"/>
      <c r="V208" s="231"/>
      <c r="W208" s="144"/>
    </row>
    <row r="209" spans="2:23" ht="12.75" x14ac:dyDescent="0.2">
      <c r="B209" s="20"/>
      <c r="C209" s="20"/>
      <c r="D209" s="20"/>
      <c r="E209" s="231"/>
      <c r="F209" s="231"/>
      <c r="G209" s="231"/>
      <c r="H209" s="231"/>
      <c r="I209" s="231"/>
      <c r="J209" s="231"/>
      <c r="K209" s="231"/>
      <c r="L209" s="231"/>
      <c r="M209" s="231"/>
      <c r="N209" s="231"/>
      <c r="O209" s="231"/>
      <c r="P209" s="231"/>
      <c r="Q209" s="231"/>
      <c r="R209" s="231"/>
      <c r="S209" s="231"/>
      <c r="T209" s="231"/>
      <c r="U209" s="231"/>
      <c r="V209" s="231"/>
      <c r="W209" s="144"/>
    </row>
    <row r="210" spans="2:23" ht="12.75" x14ac:dyDescent="0.2">
      <c r="B210" s="20"/>
      <c r="C210" s="20"/>
      <c r="D210" s="20"/>
      <c r="E210" s="231"/>
      <c r="F210" s="231"/>
      <c r="G210" s="231"/>
      <c r="H210" s="231"/>
      <c r="I210" s="231"/>
      <c r="J210" s="231"/>
      <c r="K210" s="231"/>
      <c r="L210" s="231"/>
      <c r="M210" s="231"/>
      <c r="N210" s="231"/>
      <c r="O210" s="231"/>
      <c r="P210" s="231"/>
      <c r="Q210" s="231"/>
      <c r="R210" s="231"/>
      <c r="S210" s="231"/>
      <c r="T210" s="231"/>
      <c r="U210" s="231"/>
      <c r="V210" s="231"/>
      <c r="W210" s="144"/>
    </row>
    <row r="211" spans="2:23" ht="12.75" x14ac:dyDescent="0.2">
      <c r="B211" s="20"/>
      <c r="C211" s="20"/>
      <c r="D211" s="20"/>
      <c r="E211" s="231"/>
      <c r="F211" s="231"/>
      <c r="G211" s="231"/>
      <c r="H211" s="231"/>
      <c r="I211" s="231"/>
      <c r="J211" s="231"/>
      <c r="K211" s="231"/>
      <c r="L211" s="231"/>
      <c r="M211" s="231"/>
      <c r="N211" s="231"/>
      <c r="O211" s="231"/>
      <c r="P211" s="231"/>
      <c r="Q211" s="231"/>
      <c r="R211" s="231"/>
      <c r="S211" s="231"/>
      <c r="T211" s="231"/>
      <c r="U211" s="231"/>
      <c r="V211" s="231"/>
      <c r="W211" s="144"/>
    </row>
    <row r="212" spans="2:23" x14ac:dyDescent="0.25">
      <c r="B212" s="20">
        <f>IF(C212=TRUE,2,0)</f>
        <v>0</v>
      </c>
      <c r="C212" s="20" t="b">
        <v>0</v>
      </c>
      <c r="D212" s="20"/>
      <c r="E212" s="20" t="s">
        <v>133</v>
      </c>
      <c r="F212" s="85"/>
      <c r="G212" s="82"/>
      <c r="H212" s="82"/>
      <c r="I212" s="82"/>
      <c r="J212" s="82"/>
      <c r="K212" s="82"/>
      <c r="L212" s="82"/>
      <c r="M212" s="82"/>
      <c r="N212" s="82"/>
      <c r="O212" s="82"/>
      <c r="P212" s="82"/>
      <c r="Q212" s="82"/>
      <c r="R212" s="82"/>
      <c r="S212" s="82"/>
      <c r="T212" s="82"/>
      <c r="U212" s="86"/>
      <c r="V212" s="86"/>
      <c r="W212" s="82"/>
    </row>
    <row r="213" spans="2:23" x14ac:dyDescent="0.25">
      <c r="B213" s="20">
        <f>IF(C213=TRUE,2,0)</f>
        <v>0</v>
      </c>
      <c r="C213" s="20" t="b">
        <v>0</v>
      </c>
      <c r="D213" s="20"/>
      <c r="E213" s="20" t="s">
        <v>153</v>
      </c>
      <c r="F213" s="85"/>
      <c r="G213" s="82"/>
      <c r="H213" s="82"/>
      <c r="I213" s="82"/>
      <c r="J213" s="82"/>
      <c r="K213" s="82"/>
      <c r="L213" s="82"/>
      <c r="M213" s="82"/>
      <c r="N213" s="82"/>
      <c r="O213" s="82"/>
      <c r="P213" s="82"/>
      <c r="Q213" s="82"/>
      <c r="R213" s="82"/>
      <c r="S213" s="82"/>
      <c r="T213" s="82"/>
      <c r="U213" s="86"/>
      <c r="V213" s="86"/>
      <c r="W213" s="82"/>
    </row>
    <row r="214" spans="2:23" x14ac:dyDescent="0.25">
      <c r="B214" s="79">
        <f>SUM(B212:B213)</f>
        <v>0</v>
      </c>
      <c r="C214" s="20"/>
      <c r="D214" s="20"/>
      <c r="E214" s="79" t="s">
        <v>20</v>
      </c>
      <c r="F214" s="85"/>
      <c r="G214" s="82"/>
      <c r="H214" s="82"/>
      <c r="I214" s="82"/>
      <c r="J214" s="82"/>
      <c r="K214" s="82"/>
      <c r="L214" s="82"/>
      <c r="M214" s="82"/>
      <c r="N214" s="82"/>
      <c r="O214" s="82"/>
      <c r="P214" s="82"/>
      <c r="Q214" s="82"/>
      <c r="R214" s="82"/>
      <c r="S214" s="82"/>
      <c r="T214" s="82"/>
      <c r="U214" s="86"/>
      <c r="V214" s="86"/>
      <c r="W214" s="82"/>
    </row>
    <row r="215" spans="2:23" x14ac:dyDescent="0.25">
      <c r="B215" s="107"/>
      <c r="C215" s="99"/>
      <c r="D215" s="99"/>
      <c r="E215" s="107"/>
      <c r="F215" s="100"/>
      <c r="G215" s="99"/>
      <c r="H215" s="99"/>
      <c r="I215" s="99"/>
      <c r="J215" s="99"/>
      <c r="K215" s="99"/>
      <c r="L215" s="99"/>
      <c r="M215" s="99"/>
      <c r="N215" s="99"/>
      <c r="O215" s="99"/>
      <c r="P215" s="99"/>
      <c r="Q215" s="99"/>
      <c r="R215" s="99"/>
      <c r="S215" s="99"/>
      <c r="T215" s="99"/>
      <c r="U215" s="101"/>
      <c r="V215" s="101"/>
      <c r="W215" s="99"/>
    </row>
    <row r="216" spans="2:23" x14ac:dyDescent="0.25">
      <c r="B216" s="2"/>
      <c r="E216" s="52" t="s">
        <v>75</v>
      </c>
      <c r="F216" s="63"/>
      <c r="G216" s="12"/>
      <c r="H216" s="12"/>
      <c r="I216" s="12"/>
      <c r="J216" s="12"/>
      <c r="K216" s="12"/>
      <c r="L216" s="12"/>
    </row>
    <row r="217" spans="2:23" x14ac:dyDescent="0.25">
      <c r="B217" s="2"/>
      <c r="E217" s="2"/>
    </row>
    <row r="218" spans="2:23" x14ac:dyDescent="0.25">
      <c r="B218" s="2"/>
      <c r="E218" s="2"/>
      <c r="F218" s="25" t="s">
        <v>150</v>
      </c>
    </row>
    <row r="219" spans="2:23" x14ac:dyDescent="0.25">
      <c r="B219" s="2"/>
      <c r="E219" s="2"/>
    </row>
    <row r="220" spans="2:23" x14ac:dyDescent="0.25">
      <c r="B220" s="2"/>
      <c r="E220" s="2"/>
    </row>
    <row r="221" spans="2:23" x14ac:dyDescent="0.25">
      <c r="B221" s="2"/>
      <c r="E221" s="2"/>
    </row>
    <row r="222" spans="2:23" x14ac:dyDescent="0.25">
      <c r="B222" s="2"/>
      <c r="E222" s="2"/>
    </row>
    <row r="223" spans="2:23" x14ac:dyDescent="0.25">
      <c r="B223" s="2"/>
      <c r="E223" s="2"/>
    </row>
    <row r="224" spans="2:23" x14ac:dyDescent="0.25">
      <c r="B224" s="2"/>
      <c r="E224" s="2"/>
    </row>
    <row r="225" spans="2:5" x14ac:dyDescent="0.25">
      <c r="B225" s="2"/>
      <c r="E225" s="2"/>
    </row>
    <row r="226" spans="2:5" x14ac:dyDescent="0.25">
      <c r="B226" s="2"/>
      <c r="E226" s="2"/>
    </row>
    <row r="227" spans="2:5" x14ac:dyDescent="0.25">
      <c r="B227" s="2"/>
      <c r="E227" s="2"/>
    </row>
    <row r="228" spans="2:5" x14ac:dyDescent="0.25">
      <c r="B228" s="2"/>
      <c r="E228" s="2"/>
    </row>
    <row r="229" spans="2:5" x14ac:dyDescent="0.25">
      <c r="B229" s="2"/>
      <c r="E229" s="2"/>
    </row>
    <row r="230" spans="2:5" x14ac:dyDescent="0.25">
      <c r="B230" s="2"/>
      <c r="E230" s="2"/>
    </row>
    <row r="231" spans="2:5" x14ac:dyDescent="0.25">
      <c r="B231" s="2"/>
      <c r="E231" s="2"/>
    </row>
    <row r="232" spans="2:5" x14ac:dyDescent="0.25">
      <c r="E232" s="2"/>
    </row>
    <row r="233" spans="2:5" x14ac:dyDescent="0.25">
      <c r="E233" s="2"/>
    </row>
    <row r="234" spans="2:5" x14ac:dyDescent="0.25">
      <c r="E234" s="2"/>
    </row>
    <row r="235" spans="2:5" x14ac:dyDescent="0.25">
      <c r="E235" s="2"/>
    </row>
    <row r="236" spans="2:5" x14ac:dyDescent="0.25">
      <c r="E236" s="2"/>
    </row>
    <row r="237" spans="2:5" x14ac:dyDescent="0.25">
      <c r="E237" s="2"/>
    </row>
    <row r="238" spans="2:5" x14ac:dyDescent="0.25">
      <c r="E238" s="2"/>
    </row>
    <row r="239" spans="2:5" x14ac:dyDescent="0.25">
      <c r="E239" s="5"/>
    </row>
  </sheetData>
  <dataConsolidate/>
  <mergeCells count="53">
    <mergeCell ref="D5:L6"/>
    <mergeCell ref="E8:G8"/>
    <mergeCell ref="E9:G9"/>
    <mergeCell ref="Q13:V13"/>
    <mergeCell ref="Q15:V15"/>
    <mergeCell ref="Q10:V10"/>
    <mergeCell ref="S12:T12"/>
    <mergeCell ref="I15:L18"/>
    <mergeCell ref="R16:T19"/>
    <mergeCell ref="E184:V185"/>
    <mergeCell ref="E189:V190"/>
    <mergeCell ref="E193:V194"/>
    <mergeCell ref="E197:V198"/>
    <mergeCell ref="E204:V211"/>
    <mergeCell ref="E160:V161"/>
    <mergeCell ref="E169:V170"/>
    <mergeCell ref="E171:V173"/>
    <mergeCell ref="E177:V179"/>
    <mergeCell ref="E180:V182"/>
    <mergeCell ref="E130:V131"/>
    <mergeCell ref="E22:I23"/>
    <mergeCell ref="I36:J36"/>
    <mergeCell ref="I35:J35"/>
    <mergeCell ref="D124:D125"/>
    <mergeCell ref="D116:D117"/>
    <mergeCell ref="E86:W87"/>
    <mergeCell ref="E116:V117"/>
    <mergeCell ref="E124:V125"/>
    <mergeCell ref="D89:D90"/>
    <mergeCell ref="D86:D87"/>
    <mergeCell ref="E53:Q53"/>
    <mergeCell ref="T38:U39"/>
    <mergeCell ref="E154:V155"/>
    <mergeCell ref="D144:D145"/>
    <mergeCell ref="D142:D143"/>
    <mergeCell ref="D139:D140"/>
    <mergeCell ref="D132:D133"/>
    <mergeCell ref="D4:J4"/>
    <mergeCell ref="D193:D194"/>
    <mergeCell ref="D180:D182"/>
    <mergeCell ref="D183:D185"/>
    <mergeCell ref="D171:D173"/>
    <mergeCell ref="D169:D170"/>
    <mergeCell ref="D130:D131"/>
    <mergeCell ref="I76:J76"/>
    <mergeCell ref="I80:J80"/>
    <mergeCell ref="D167:D168"/>
    <mergeCell ref="D160:D161"/>
    <mergeCell ref="D154:D155"/>
    <mergeCell ref="E132:V133"/>
    <mergeCell ref="E142:V143"/>
    <mergeCell ref="E139:V140"/>
    <mergeCell ref="E144:V145"/>
  </mergeCells>
  <conditionalFormatting sqref="I15">
    <cfRule type="containsText" dxfId="5" priority="12" operator="containsText" text="Wt-HP">
      <formula>NOT(ISERROR(SEARCH("Wt-HP",I15)))</formula>
    </cfRule>
  </conditionalFormatting>
  <conditionalFormatting sqref="D35 D39:Q46">
    <cfRule type="expression" dxfId="4" priority="6">
      <formula>$C$12=FALSE</formula>
    </cfRule>
  </conditionalFormatting>
  <conditionalFormatting sqref="D53:Q53">
    <cfRule type="expression" dxfId="3" priority="5">
      <formula>OR($C$12=TRUE,$C$22=TRUE)</formula>
    </cfRule>
  </conditionalFormatting>
  <conditionalFormatting sqref="D49:Q51">
    <cfRule type="expression" dxfId="2" priority="4">
      <formula>$C$22=FALSE</formula>
    </cfRule>
  </conditionalFormatting>
  <conditionalFormatting sqref="D27 D29">
    <cfRule type="expression" dxfId="1" priority="2">
      <formula>$C$12=TRUE</formula>
    </cfRule>
  </conditionalFormatting>
  <conditionalFormatting sqref="D12 D22 I15">
    <cfRule type="expression" dxfId="0" priority="1">
      <formula>AND($C$12,$C$22)</formula>
    </cfRule>
  </conditionalFormatting>
  <dataValidations count="19">
    <dataValidation type="list" allowBlank="1" showInputMessage="1" showErrorMessage="1" sqref="E8">
      <formula1>dd_make</formula1>
    </dataValidation>
    <dataValidation type="list" allowBlank="1" showInputMessage="1" showErrorMessage="1" sqref="E9">
      <formula1>dd_model</formula1>
    </dataValidation>
    <dataValidation type="list" allowBlank="1" showInputMessage="1" showErrorMessage="1" sqref="D177">
      <formula1>dd_G1</formula1>
    </dataValidation>
    <dataValidation type="list" allowBlank="1" showInputMessage="1" showErrorMessage="1" sqref="D85">
      <formula1>dd_C3</formula1>
    </dataValidation>
    <dataValidation type="list" allowBlank="1" showInputMessage="1" showErrorMessage="1" sqref="D88">
      <formula1>dd_C5</formula1>
    </dataValidation>
    <dataValidation type="list" allowBlank="1" showInputMessage="1" showErrorMessage="1" sqref="D91">
      <formula1>dd_C7</formula1>
    </dataValidation>
    <dataValidation type="list" allowBlank="1" showInputMessage="1" showErrorMessage="1" sqref="D101">
      <formula1>dd_C16</formula1>
    </dataValidation>
    <dataValidation type="list" allowBlank="1" showInputMessage="1" showErrorMessage="1" sqref="D105">
      <formula1>dd_C19</formula1>
    </dataValidation>
    <dataValidation type="list" allowBlank="1" showInputMessage="1" showErrorMessage="1" sqref="D108">
      <formula1>dd_C21</formula1>
    </dataValidation>
    <dataValidation type="list" allowBlank="1" showInputMessage="1" showErrorMessage="1" sqref="WVP982693 JD106 SZ106 ACV106 AMR106 AWN106 BGJ106 BQF106 CAB106 CJX106 CTT106 DDP106 DNL106 DXH106 EHD106 EQZ106 FAV106 FKR106 FUN106 GEJ106 GOF106 GYB106 HHX106 HRT106 IBP106 ILL106 IVH106 JFD106 JOZ106 JYV106 KIR106 KSN106 LCJ106 LMF106 LWB106 MFX106 MPT106 MZP106 NJL106 NTH106 ODD106 OMZ106 OWV106 PGR106 PQN106 QAJ106 QKF106 QUB106 RDX106 RNT106 RXP106 SHL106 SRH106 TBD106 TKZ106 TUV106 UER106 UON106 UYJ106 VIF106 VSB106 WBX106 WLT106 WVP106 JD65189 SZ65189 ACV65189 AMR65189 AWN65189 BGJ65189 BQF65189 CAB65189 CJX65189 CTT65189 DDP65189 DNL65189 DXH65189 EHD65189 EQZ65189 FAV65189 FKR65189 FUN65189 GEJ65189 GOF65189 GYB65189 HHX65189 HRT65189 IBP65189 ILL65189 IVH65189 JFD65189 JOZ65189 JYV65189 KIR65189 KSN65189 LCJ65189 LMF65189 LWB65189 MFX65189 MPT65189 MZP65189 NJL65189 NTH65189 ODD65189 OMZ65189 OWV65189 PGR65189 PQN65189 QAJ65189 QKF65189 QUB65189 RDX65189 RNT65189 RXP65189 SHL65189 SRH65189 TBD65189 TKZ65189 TUV65189 UER65189 UON65189 UYJ65189 VIF65189 VSB65189 WBX65189 WLT65189 WVP65189 D130660 JD130725 SZ130725 ACV130725 AMR130725 AWN130725 BGJ130725 BQF130725 CAB130725 CJX130725 CTT130725 DDP130725 DNL130725 DXH130725 EHD130725 EQZ130725 FAV130725 FKR130725 FUN130725 GEJ130725 GOF130725 GYB130725 HHX130725 HRT130725 IBP130725 ILL130725 IVH130725 JFD130725 JOZ130725 JYV130725 KIR130725 KSN130725 LCJ130725 LMF130725 LWB130725 MFX130725 MPT130725 MZP130725 NJL130725 NTH130725 ODD130725 OMZ130725 OWV130725 PGR130725 PQN130725 QAJ130725 QKF130725 QUB130725 RDX130725 RNT130725 RXP130725 SHL130725 SRH130725 TBD130725 TKZ130725 TUV130725 UER130725 UON130725 UYJ130725 VIF130725 VSB130725 WBX130725 WLT130725 WVP130725 D196196 JD196261 SZ196261 ACV196261 AMR196261 AWN196261 BGJ196261 BQF196261 CAB196261 CJX196261 CTT196261 DDP196261 DNL196261 DXH196261 EHD196261 EQZ196261 FAV196261 FKR196261 FUN196261 GEJ196261 GOF196261 GYB196261 HHX196261 HRT196261 IBP196261 ILL196261 IVH196261 JFD196261 JOZ196261 JYV196261 KIR196261 KSN196261 LCJ196261 LMF196261 LWB196261 MFX196261 MPT196261 MZP196261 NJL196261 NTH196261 ODD196261 OMZ196261 OWV196261 PGR196261 PQN196261 QAJ196261 QKF196261 QUB196261 RDX196261 RNT196261 RXP196261 SHL196261 SRH196261 TBD196261 TKZ196261 TUV196261 UER196261 UON196261 UYJ196261 VIF196261 VSB196261 WBX196261 WLT196261 WVP196261 D261732 JD261797 SZ261797 ACV261797 AMR261797 AWN261797 BGJ261797 BQF261797 CAB261797 CJX261797 CTT261797 DDP261797 DNL261797 DXH261797 EHD261797 EQZ261797 FAV261797 FKR261797 FUN261797 GEJ261797 GOF261797 GYB261797 HHX261797 HRT261797 IBP261797 ILL261797 IVH261797 JFD261797 JOZ261797 JYV261797 KIR261797 KSN261797 LCJ261797 LMF261797 LWB261797 MFX261797 MPT261797 MZP261797 NJL261797 NTH261797 ODD261797 OMZ261797 OWV261797 PGR261797 PQN261797 QAJ261797 QKF261797 QUB261797 RDX261797 RNT261797 RXP261797 SHL261797 SRH261797 TBD261797 TKZ261797 TUV261797 UER261797 UON261797 UYJ261797 VIF261797 VSB261797 WBX261797 WLT261797 WVP261797 D327268 JD327333 SZ327333 ACV327333 AMR327333 AWN327333 BGJ327333 BQF327333 CAB327333 CJX327333 CTT327333 DDP327333 DNL327333 DXH327333 EHD327333 EQZ327333 FAV327333 FKR327333 FUN327333 GEJ327333 GOF327333 GYB327333 HHX327333 HRT327333 IBP327333 ILL327333 IVH327333 JFD327333 JOZ327333 JYV327333 KIR327333 KSN327333 LCJ327333 LMF327333 LWB327333 MFX327333 MPT327333 MZP327333 NJL327333 NTH327333 ODD327333 OMZ327333 OWV327333 PGR327333 PQN327333 QAJ327333 QKF327333 QUB327333 RDX327333 RNT327333 RXP327333 SHL327333 SRH327333 TBD327333 TKZ327333 TUV327333 UER327333 UON327333 UYJ327333 VIF327333 VSB327333 WBX327333 WLT327333 WVP327333 D392804 JD392869 SZ392869 ACV392869 AMR392869 AWN392869 BGJ392869 BQF392869 CAB392869 CJX392869 CTT392869 DDP392869 DNL392869 DXH392869 EHD392869 EQZ392869 FAV392869 FKR392869 FUN392869 GEJ392869 GOF392869 GYB392869 HHX392869 HRT392869 IBP392869 ILL392869 IVH392869 JFD392869 JOZ392869 JYV392869 KIR392869 KSN392869 LCJ392869 LMF392869 LWB392869 MFX392869 MPT392869 MZP392869 NJL392869 NTH392869 ODD392869 OMZ392869 OWV392869 PGR392869 PQN392869 QAJ392869 QKF392869 QUB392869 RDX392869 RNT392869 RXP392869 SHL392869 SRH392869 TBD392869 TKZ392869 TUV392869 UER392869 UON392869 UYJ392869 VIF392869 VSB392869 WBX392869 WLT392869 WVP392869 D458340 JD458405 SZ458405 ACV458405 AMR458405 AWN458405 BGJ458405 BQF458405 CAB458405 CJX458405 CTT458405 DDP458405 DNL458405 DXH458405 EHD458405 EQZ458405 FAV458405 FKR458405 FUN458405 GEJ458405 GOF458405 GYB458405 HHX458405 HRT458405 IBP458405 ILL458405 IVH458405 JFD458405 JOZ458405 JYV458405 KIR458405 KSN458405 LCJ458405 LMF458405 LWB458405 MFX458405 MPT458405 MZP458405 NJL458405 NTH458405 ODD458405 OMZ458405 OWV458405 PGR458405 PQN458405 QAJ458405 QKF458405 QUB458405 RDX458405 RNT458405 RXP458405 SHL458405 SRH458405 TBD458405 TKZ458405 TUV458405 UER458405 UON458405 UYJ458405 VIF458405 VSB458405 WBX458405 WLT458405 WVP458405 D523876 JD523941 SZ523941 ACV523941 AMR523941 AWN523941 BGJ523941 BQF523941 CAB523941 CJX523941 CTT523941 DDP523941 DNL523941 DXH523941 EHD523941 EQZ523941 FAV523941 FKR523941 FUN523941 GEJ523941 GOF523941 GYB523941 HHX523941 HRT523941 IBP523941 ILL523941 IVH523941 JFD523941 JOZ523941 JYV523941 KIR523941 KSN523941 LCJ523941 LMF523941 LWB523941 MFX523941 MPT523941 MZP523941 NJL523941 NTH523941 ODD523941 OMZ523941 OWV523941 PGR523941 PQN523941 QAJ523941 QKF523941 QUB523941 RDX523941 RNT523941 RXP523941 SHL523941 SRH523941 TBD523941 TKZ523941 TUV523941 UER523941 UON523941 UYJ523941 VIF523941 VSB523941 WBX523941 WLT523941 WVP523941 D589412 JD589477 SZ589477 ACV589477 AMR589477 AWN589477 BGJ589477 BQF589477 CAB589477 CJX589477 CTT589477 DDP589477 DNL589477 DXH589477 EHD589477 EQZ589477 FAV589477 FKR589477 FUN589477 GEJ589477 GOF589477 GYB589477 HHX589477 HRT589477 IBP589477 ILL589477 IVH589477 JFD589477 JOZ589477 JYV589477 KIR589477 KSN589477 LCJ589477 LMF589477 LWB589477 MFX589477 MPT589477 MZP589477 NJL589477 NTH589477 ODD589477 OMZ589477 OWV589477 PGR589477 PQN589477 QAJ589477 QKF589477 QUB589477 RDX589477 RNT589477 RXP589477 SHL589477 SRH589477 TBD589477 TKZ589477 TUV589477 UER589477 UON589477 UYJ589477 VIF589477 VSB589477 WBX589477 WLT589477 WVP589477 D654948 JD655013 SZ655013 ACV655013 AMR655013 AWN655013 BGJ655013 BQF655013 CAB655013 CJX655013 CTT655013 DDP655013 DNL655013 DXH655013 EHD655013 EQZ655013 FAV655013 FKR655013 FUN655013 GEJ655013 GOF655013 GYB655013 HHX655013 HRT655013 IBP655013 ILL655013 IVH655013 JFD655013 JOZ655013 JYV655013 KIR655013 KSN655013 LCJ655013 LMF655013 LWB655013 MFX655013 MPT655013 MZP655013 NJL655013 NTH655013 ODD655013 OMZ655013 OWV655013 PGR655013 PQN655013 QAJ655013 QKF655013 QUB655013 RDX655013 RNT655013 RXP655013 SHL655013 SRH655013 TBD655013 TKZ655013 TUV655013 UER655013 UON655013 UYJ655013 VIF655013 VSB655013 WBX655013 WLT655013 WVP655013 D720484 JD720549 SZ720549 ACV720549 AMR720549 AWN720549 BGJ720549 BQF720549 CAB720549 CJX720549 CTT720549 DDP720549 DNL720549 DXH720549 EHD720549 EQZ720549 FAV720549 FKR720549 FUN720549 GEJ720549 GOF720549 GYB720549 HHX720549 HRT720549 IBP720549 ILL720549 IVH720549 JFD720549 JOZ720549 JYV720549 KIR720549 KSN720549 LCJ720549 LMF720549 LWB720549 MFX720549 MPT720549 MZP720549 NJL720549 NTH720549 ODD720549 OMZ720549 OWV720549 PGR720549 PQN720549 QAJ720549 QKF720549 QUB720549 RDX720549 RNT720549 RXP720549 SHL720549 SRH720549 TBD720549 TKZ720549 TUV720549 UER720549 UON720549 UYJ720549 VIF720549 VSB720549 WBX720549 WLT720549 WVP720549 D786020 JD786085 SZ786085 ACV786085 AMR786085 AWN786085 BGJ786085 BQF786085 CAB786085 CJX786085 CTT786085 DDP786085 DNL786085 DXH786085 EHD786085 EQZ786085 FAV786085 FKR786085 FUN786085 GEJ786085 GOF786085 GYB786085 HHX786085 HRT786085 IBP786085 ILL786085 IVH786085 JFD786085 JOZ786085 JYV786085 KIR786085 KSN786085 LCJ786085 LMF786085 LWB786085 MFX786085 MPT786085 MZP786085 NJL786085 NTH786085 ODD786085 OMZ786085 OWV786085 PGR786085 PQN786085 QAJ786085 QKF786085 QUB786085 RDX786085 RNT786085 RXP786085 SHL786085 SRH786085 TBD786085 TKZ786085 TUV786085 UER786085 UON786085 UYJ786085 VIF786085 VSB786085 WBX786085 WLT786085 WVP786085 D851556 JD851621 SZ851621 ACV851621 AMR851621 AWN851621 BGJ851621 BQF851621 CAB851621 CJX851621 CTT851621 DDP851621 DNL851621 DXH851621 EHD851621 EQZ851621 FAV851621 FKR851621 FUN851621 GEJ851621 GOF851621 GYB851621 HHX851621 HRT851621 IBP851621 ILL851621 IVH851621 JFD851621 JOZ851621 JYV851621 KIR851621 KSN851621 LCJ851621 LMF851621 LWB851621 MFX851621 MPT851621 MZP851621 NJL851621 NTH851621 ODD851621 OMZ851621 OWV851621 PGR851621 PQN851621 QAJ851621 QKF851621 QUB851621 RDX851621 RNT851621 RXP851621 SHL851621 SRH851621 TBD851621 TKZ851621 TUV851621 UER851621 UON851621 UYJ851621 VIF851621 VSB851621 WBX851621 WLT851621 WVP851621 D917092 JD917157 SZ917157 ACV917157 AMR917157 AWN917157 BGJ917157 BQF917157 CAB917157 CJX917157 CTT917157 DDP917157 DNL917157 DXH917157 EHD917157 EQZ917157 FAV917157 FKR917157 FUN917157 GEJ917157 GOF917157 GYB917157 HHX917157 HRT917157 IBP917157 ILL917157 IVH917157 JFD917157 JOZ917157 JYV917157 KIR917157 KSN917157 LCJ917157 LMF917157 LWB917157 MFX917157 MPT917157 MZP917157 NJL917157 NTH917157 ODD917157 OMZ917157 OWV917157 PGR917157 PQN917157 QAJ917157 QKF917157 QUB917157 RDX917157 RNT917157 RXP917157 SHL917157 SRH917157 TBD917157 TKZ917157 TUV917157 UER917157 UON917157 UYJ917157 VIF917157 VSB917157 WBX917157 WLT917157 WVP917157 D982628 JD982693 SZ982693 ACV982693 AMR982693 AWN982693 BGJ982693 BQF982693 CAB982693 CJX982693 CTT982693 DDP982693 DNL982693 DXH982693 EHD982693 EQZ982693 FAV982693 FKR982693 FUN982693 GEJ982693 GOF982693 GYB982693 HHX982693 HRT982693 IBP982693 ILL982693 IVH982693 JFD982693 JOZ982693 JYV982693 KIR982693 KSN982693 LCJ982693 LMF982693 LWB982693 MFX982693 MPT982693 MZP982693 NJL982693 NTH982693 ODD982693 OMZ982693 OWV982693 PGR982693 PQN982693 QAJ982693 QKF982693 QUB982693 RDX982693 RNT982693 RXP982693 SHL982693 SRH982693 TBD982693 TKZ982693 TUV982693 UER982693 UON982693 UYJ982693 VIF982693 VSB982693 WBX982693 WLT982693">
      <formula1>$AH$70:$AH$72</formula1>
    </dataValidation>
    <dataValidation type="list" allowBlank="1" showInputMessage="1" showErrorMessage="1" sqref="JD86 SZ86 ACV86 AMR86 AWN86 BGJ86 BQF86 CAB86 CJX86 CTT86 DDP86 DNL86 DXH86 EHD86 EQZ86 FAV86 FKR86 FUN86 GEJ86 GOF86 GYB86 HHX86 HRT86 IBP86 ILL86 IVH86 JFD86 JOZ86 JYV86 KIR86 KSN86 LCJ86 LMF86 LWB86 MFX86 MPT86 MZP86 NJL86 NTH86 ODD86 OMZ86 OWV86 PGR86 PQN86 QAJ86 QKF86 QUB86 RDX86 RNT86 RXP86 SHL86 SRH86 TBD86 TKZ86 TUV86 UER86 UON86 UYJ86 VIF86 VSB86 WBX86 WLT86 WVP86 D65105 JD65170 SZ65170 ACV65170 AMR65170 AWN65170 BGJ65170 BQF65170 CAB65170 CJX65170 CTT65170 DDP65170 DNL65170 DXH65170 EHD65170 EQZ65170 FAV65170 FKR65170 FUN65170 GEJ65170 GOF65170 GYB65170 HHX65170 HRT65170 IBP65170 ILL65170 IVH65170 JFD65170 JOZ65170 JYV65170 KIR65170 KSN65170 LCJ65170 LMF65170 LWB65170 MFX65170 MPT65170 MZP65170 NJL65170 NTH65170 ODD65170 OMZ65170 OWV65170 PGR65170 PQN65170 QAJ65170 QKF65170 QUB65170 RDX65170 RNT65170 RXP65170 SHL65170 SRH65170 TBD65170 TKZ65170 TUV65170 UER65170 UON65170 UYJ65170 VIF65170 VSB65170 WBX65170 WLT65170 WVP65170 D130641 JD130706 SZ130706 ACV130706 AMR130706 AWN130706 BGJ130706 BQF130706 CAB130706 CJX130706 CTT130706 DDP130706 DNL130706 DXH130706 EHD130706 EQZ130706 FAV130706 FKR130706 FUN130706 GEJ130706 GOF130706 GYB130706 HHX130706 HRT130706 IBP130706 ILL130706 IVH130706 JFD130706 JOZ130706 JYV130706 KIR130706 KSN130706 LCJ130706 LMF130706 LWB130706 MFX130706 MPT130706 MZP130706 NJL130706 NTH130706 ODD130706 OMZ130706 OWV130706 PGR130706 PQN130706 QAJ130706 QKF130706 QUB130706 RDX130706 RNT130706 RXP130706 SHL130706 SRH130706 TBD130706 TKZ130706 TUV130706 UER130706 UON130706 UYJ130706 VIF130706 VSB130706 WBX130706 WLT130706 WVP130706 D196177 JD196242 SZ196242 ACV196242 AMR196242 AWN196242 BGJ196242 BQF196242 CAB196242 CJX196242 CTT196242 DDP196242 DNL196242 DXH196242 EHD196242 EQZ196242 FAV196242 FKR196242 FUN196242 GEJ196242 GOF196242 GYB196242 HHX196242 HRT196242 IBP196242 ILL196242 IVH196242 JFD196242 JOZ196242 JYV196242 KIR196242 KSN196242 LCJ196242 LMF196242 LWB196242 MFX196242 MPT196242 MZP196242 NJL196242 NTH196242 ODD196242 OMZ196242 OWV196242 PGR196242 PQN196242 QAJ196242 QKF196242 QUB196242 RDX196242 RNT196242 RXP196242 SHL196242 SRH196242 TBD196242 TKZ196242 TUV196242 UER196242 UON196242 UYJ196242 VIF196242 VSB196242 WBX196242 WLT196242 WVP196242 D261713 JD261778 SZ261778 ACV261778 AMR261778 AWN261778 BGJ261778 BQF261778 CAB261778 CJX261778 CTT261778 DDP261778 DNL261778 DXH261778 EHD261778 EQZ261778 FAV261778 FKR261778 FUN261778 GEJ261778 GOF261778 GYB261778 HHX261778 HRT261778 IBP261778 ILL261778 IVH261778 JFD261778 JOZ261778 JYV261778 KIR261778 KSN261778 LCJ261778 LMF261778 LWB261778 MFX261778 MPT261778 MZP261778 NJL261778 NTH261778 ODD261778 OMZ261778 OWV261778 PGR261778 PQN261778 QAJ261778 QKF261778 QUB261778 RDX261778 RNT261778 RXP261778 SHL261778 SRH261778 TBD261778 TKZ261778 TUV261778 UER261778 UON261778 UYJ261778 VIF261778 VSB261778 WBX261778 WLT261778 WVP261778 D327249 JD327314 SZ327314 ACV327314 AMR327314 AWN327314 BGJ327314 BQF327314 CAB327314 CJX327314 CTT327314 DDP327314 DNL327314 DXH327314 EHD327314 EQZ327314 FAV327314 FKR327314 FUN327314 GEJ327314 GOF327314 GYB327314 HHX327314 HRT327314 IBP327314 ILL327314 IVH327314 JFD327314 JOZ327314 JYV327314 KIR327314 KSN327314 LCJ327314 LMF327314 LWB327314 MFX327314 MPT327314 MZP327314 NJL327314 NTH327314 ODD327314 OMZ327314 OWV327314 PGR327314 PQN327314 QAJ327314 QKF327314 QUB327314 RDX327314 RNT327314 RXP327314 SHL327314 SRH327314 TBD327314 TKZ327314 TUV327314 UER327314 UON327314 UYJ327314 VIF327314 VSB327314 WBX327314 WLT327314 WVP327314 D392785 JD392850 SZ392850 ACV392850 AMR392850 AWN392850 BGJ392850 BQF392850 CAB392850 CJX392850 CTT392850 DDP392850 DNL392850 DXH392850 EHD392850 EQZ392850 FAV392850 FKR392850 FUN392850 GEJ392850 GOF392850 GYB392850 HHX392850 HRT392850 IBP392850 ILL392850 IVH392850 JFD392850 JOZ392850 JYV392850 KIR392850 KSN392850 LCJ392850 LMF392850 LWB392850 MFX392850 MPT392850 MZP392850 NJL392850 NTH392850 ODD392850 OMZ392850 OWV392850 PGR392850 PQN392850 QAJ392850 QKF392850 QUB392850 RDX392850 RNT392850 RXP392850 SHL392850 SRH392850 TBD392850 TKZ392850 TUV392850 UER392850 UON392850 UYJ392850 VIF392850 VSB392850 WBX392850 WLT392850 WVP392850 D458321 JD458386 SZ458386 ACV458386 AMR458386 AWN458386 BGJ458386 BQF458386 CAB458386 CJX458386 CTT458386 DDP458386 DNL458386 DXH458386 EHD458386 EQZ458386 FAV458386 FKR458386 FUN458386 GEJ458386 GOF458386 GYB458386 HHX458386 HRT458386 IBP458386 ILL458386 IVH458386 JFD458386 JOZ458386 JYV458386 KIR458386 KSN458386 LCJ458386 LMF458386 LWB458386 MFX458386 MPT458386 MZP458386 NJL458386 NTH458386 ODD458386 OMZ458386 OWV458386 PGR458386 PQN458386 QAJ458386 QKF458386 QUB458386 RDX458386 RNT458386 RXP458386 SHL458386 SRH458386 TBD458386 TKZ458386 TUV458386 UER458386 UON458386 UYJ458386 VIF458386 VSB458386 WBX458386 WLT458386 WVP458386 D523857 JD523922 SZ523922 ACV523922 AMR523922 AWN523922 BGJ523922 BQF523922 CAB523922 CJX523922 CTT523922 DDP523922 DNL523922 DXH523922 EHD523922 EQZ523922 FAV523922 FKR523922 FUN523922 GEJ523922 GOF523922 GYB523922 HHX523922 HRT523922 IBP523922 ILL523922 IVH523922 JFD523922 JOZ523922 JYV523922 KIR523922 KSN523922 LCJ523922 LMF523922 LWB523922 MFX523922 MPT523922 MZP523922 NJL523922 NTH523922 ODD523922 OMZ523922 OWV523922 PGR523922 PQN523922 QAJ523922 QKF523922 QUB523922 RDX523922 RNT523922 RXP523922 SHL523922 SRH523922 TBD523922 TKZ523922 TUV523922 UER523922 UON523922 UYJ523922 VIF523922 VSB523922 WBX523922 WLT523922 WVP523922 D589393 JD589458 SZ589458 ACV589458 AMR589458 AWN589458 BGJ589458 BQF589458 CAB589458 CJX589458 CTT589458 DDP589458 DNL589458 DXH589458 EHD589458 EQZ589458 FAV589458 FKR589458 FUN589458 GEJ589458 GOF589458 GYB589458 HHX589458 HRT589458 IBP589458 ILL589458 IVH589458 JFD589458 JOZ589458 JYV589458 KIR589458 KSN589458 LCJ589458 LMF589458 LWB589458 MFX589458 MPT589458 MZP589458 NJL589458 NTH589458 ODD589458 OMZ589458 OWV589458 PGR589458 PQN589458 QAJ589458 QKF589458 QUB589458 RDX589458 RNT589458 RXP589458 SHL589458 SRH589458 TBD589458 TKZ589458 TUV589458 UER589458 UON589458 UYJ589458 VIF589458 VSB589458 WBX589458 WLT589458 WVP589458 D654929 JD654994 SZ654994 ACV654994 AMR654994 AWN654994 BGJ654994 BQF654994 CAB654994 CJX654994 CTT654994 DDP654994 DNL654994 DXH654994 EHD654994 EQZ654994 FAV654994 FKR654994 FUN654994 GEJ654994 GOF654994 GYB654994 HHX654994 HRT654994 IBP654994 ILL654994 IVH654994 JFD654994 JOZ654994 JYV654994 KIR654994 KSN654994 LCJ654994 LMF654994 LWB654994 MFX654994 MPT654994 MZP654994 NJL654994 NTH654994 ODD654994 OMZ654994 OWV654994 PGR654994 PQN654994 QAJ654994 QKF654994 QUB654994 RDX654994 RNT654994 RXP654994 SHL654994 SRH654994 TBD654994 TKZ654994 TUV654994 UER654994 UON654994 UYJ654994 VIF654994 VSB654994 WBX654994 WLT654994 WVP654994 D720465 JD720530 SZ720530 ACV720530 AMR720530 AWN720530 BGJ720530 BQF720530 CAB720530 CJX720530 CTT720530 DDP720530 DNL720530 DXH720530 EHD720530 EQZ720530 FAV720530 FKR720530 FUN720530 GEJ720530 GOF720530 GYB720530 HHX720530 HRT720530 IBP720530 ILL720530 IVH720530 JFD720530 JOZ720530 JYV720530 KIR720530 KSN720530 LCJ720530 LMF720530 LWB720530 MFX720530 MPT720530 MZP720530 NJL720530 NTH720530 ODD720530 OMZ720530 OWV720530 PGR720530 PQN720530 QAJ720530 QKF720530 QUB720530 RDX720530 RNT720530 RXP720530 SHL720530 SRH720530 TBD720530 TKZ720530 TUV720530 UER720530 UON720530 UYJ720530 VIF720530 VSB720530 WBX720530 WLT720530 WVP720530 D786001 JD786066 SZ786066 ACV786066 AMR786066 AWN786066 BGJ786066 BQF786066 CAB786066 CJX786066 CTT786066 DDP786066 DNL786066 DXH786066 EHD786066 EQZ786066 FAV786066 FKR786066 FUN786066 GEJ786066 GOF786066 GYB786066 HHX786066 HRT786066 IBP786066 ILL786066 IVH786066 JFD786066 JOZ786066 JYV786066 KIR786066 KSN786066 LCJ786066 LMF786066 LWB786066 MFX786066 MPT786066 MZP786066 NJL786066 NTH786066 ODD786066 OMZ786066 OWV786066 PGR786066 PQN786066 QAJ786066 QKF786066 QUB786066 RDX786066 RNT786066 RXP786066 SHL786066 SRH786066 TBD786066 TKZ786066 TUV786066 UER786066 UON786066 UYJ786066 VIF786066 VSB786066 WBX786066 WLT786066 WVP786066 D851537 JD851602 SZ851602 ACV851602 AMR851602 AWN851602 BGJ851602 BQF851602 CAB851602 CJX851602 CTT851602 DDP851602 DNL851602 DXH851602 EHD851602 EQZ851602 FAV851602 FKR851602 FUN851602 GEJ851602 GOF851602 GYB851602 HHX851602 HRT851602 IBP851602 ILL851602 IVH851602 JFD851602 JOZ851602 JYV851602 KIR851602 KSN851602 LCJ851602 LMF851602 LWB851602 MFX851602 MPT851602 MZP851602 NJL851602 NTH851602 ODD851602 OMZ851602 OWV851602 PGR851602 PQN851602 QAJ851602 QKF851602 QUB851602 RDX851602 RNT851602 RXP851602 SHL851602 SRH851602 TBD851602 TKZ851602 TUV851602 UER851602 UON851602 UYJ851602 VIF851602 VSB851602 WBX851602 WLT851602 WVP851602 D917073 JD917138 SZ917138 ACV917138 AMR917138 AWN917138 BGJ917138 BQF917138 CAB917138 CJX917138 CTT917138 DDP917138 DNL917138 DXH917138 EHD917138 EQZ917138 FAV917138 FKR917138 FUN917138 GEJ917138 GOF917138 GYB917138 HHX917138 HRT917138 IBP917138 ILL917138 IVH917138 JFD917138 JOZ917138 JYV917138 KIR917138 KSN917138 LCJ917138 LMF917138 LWB917138 MFX917138 MPT917138 MZP917138 NJL917138 NTH917138 ODD917138 OMZ917138 OWV917138 PGR917138 PQN917138 QAJ917138 QKF917138 QUB917138 RDX917138 RNT917138 RXP917138 SHL917138 SRH917138 TBD917138 TKZ917138 TUV917138 UER917138 UON917138 UYJ917138 VIF917138 VSB917138 WBX917138 WLT917138 WVP917138 D982609 JD982674 SZ982674 ACV982674 AMR982674 AWN982674 BGJ982674 BQF982674 CAB982674 CJX982674 CTT982674 DDP982674 DNL982674 DXH982674 EHD982674 EQZ982674 FAV982674 FKR982674 FUN982674 GEJ982674 GOF982674 GYB982674 HHX982674 HRT982674 IBP982674 ILL982674 IVH982674 JFD982674 JOZ982674 JYV982674 KIR982674 KSN982674 LCJ982674 LMF982674 LWB982674 MFX982674 MPT982674 MZP982674 NJL982674 NTH982674 ODD982674 OMZ982674 OWV982674 PGR982674 PQN982674 QAJ982674 QKF982674 QUB982674 RDX982674 RNT982674 RXP982674 SHL982674 SRH982674 TBD982674 TKZ982674 TUV982674 UER982674 UON982674 UYJ982674 VIF982674 VSB982674 WBX982674 WLT982674">
      <formula1>$AH$85:$AH$87</formula1>
    </dataValidation>
    <dataValidation type="list" allowBlank="1" showInputMessage="1" showErrorMessage="1" sqref="WVP982690 JD103 SZ103 ACV103 AMR103 AWN103 BGJ103 BQF103 CAB103 CJX103 CTT103 DDP103 DNL103 DXH103 EHD103 EQZ103 FAV103 FKR103 FUN103 GEJ103 GOF103 GYB103 HHX103 HRT103 IBP103 ILL103 IVH103 JFD103 JOZ103 JYV103 KIR103 KSN103 LCJ103 LMF103 LWB103 MFX103 MPT103 MZP103 NJL103 NTH103 ODD103 OMZ103 OWV103 PGR103 PQN103 QAJ103 QKF103 QUB103 RDX103 RNT103 RXP103 SHL103 SRH103 TBD103 TKZ103 TUV103 UER103 UON103 UYJ103 VIF103 VSB103 WBX103 WLT103 WVP103 JD65186 SZ65186 ACV65186 AMR65186 AWN65186 BGJ65186 BQF65186 CAB65186 CJX65186 CTT65186 DDP65186 DNL65186 DXH65186 EHD65186 EQZ65186 FAV65186 FKR65186 FUN65186 GEJ65186 GOF65186 GYB65186 HHX65186 HRT65186 IBP65186 ILL65186 IVH65186 JFD65186 JOZ65186 JYV65186 KIR65186 KSN65186 LCJ65186 LMF65186 LWB65186 MFX65186 MPT65186 MZP65186 NJL65186 NTH65186 ODD65186 OMZ65186 OWV65186 PGR65186 PQN65186 QAJ65186 QKF65186 QUB65186 RDX65186 RNT65186 RXP65186 SHL65186 SRH65186 TBD65186 TKZ65186 TUV65186 UER65186 UON65186 UYJ65186 VIF65186 VSB65186 WBX65186 WLT65186 WVP65186 D130657 JD130722 SZ130722 ACV130722 AMR130722 AWN130722 BGJ130722 BQF130722 CAB130722 CJX130722 CTT130722 DDP130722 DNL130722 DXH130722 EHD130722 EQZ130722 FAV130722 FKR130722 FUN130722 GEJ130722 GOF130722 GYB130722 HHX130722 HRT130722 IBP130722 ILL130722 IVH130722 JFD130722 JOZ130722 JYV130722 KIR130722 KSN130722 LCJ130722 LMF130722 LWB130722 MFX130722 MPT130722 MZP130722 NJL130722 NTH130722 ODD130722 OMZ130722 OWV130722 PGR130722 PQN130722 QAJ130722 QKF130722 QUB130722 RDX130722 RNT130722 RXP130722 SHL130722 SRH130722 TBD130722 TKZ130722 TUV130722 UER130722 UON130722 UYJ130722 VIF130722 VSB130722 WBX130722 WLT130722 WVP130722 D196193 JD196258 SZ196258 ACV196258 AMR196258 AWN196258 BGJ196258 BQF196258 CAB196258 CJX196258 CTT196258 DDP196258 DNL196258 DXH196258 EHD196258 EQZ196258 FAV196258 FKR196258 FUN196258 GEJ196258 GOF196258 GYB196258 HHX196258 HRT196258 IBP196258 ILL196258 IVH196258 JFD196258 JOZ196258 JYV196258 KIR196258 KSN196258 LCJ196258 LMF196258 LWB196258 MFX196258 MPT196258 MZP196258 NJL196258 NTH196258 ODD196258 OMZ196258 OWV196258 PGR196258 PQN196258 QAJ196258 QKF196258 QUB196258 RDX196258 RNT196258 RXP196258 SHL196258 SRH196258 TBD196258 TKZ196258 TUV196258 UER196258 UON196258 UYJ196258 VIF196258 VSB196258 WBX196258 WLT196258 WVP196258 D261729 JD261794 SZ261794 ACV261794 AMR261794 AWN261794 BGJ261794 BQF261794 CAB261794 CJX261794 CTT261794 DDP261794 DNL261794 DXH261794 EHD261794 EQZ261794 FAV261794 FKR261794 FUN261794 GEJ261794 GOF261794 GYB261794 HHX261794 HRT261794 IBP261794 ILL261794 IVH261794 JFD261794 JOZ261794 JYV261794 KIR261794 KSN261794 LCJ261794 LMF261794 LWB261794 MFX261794 MPT261794 MZP261794 NJL261794 NTH261794 ODD261794 OMZ261794 OWV261794 PGR261794 PQN261794 QAJ261794 QKF261794 QUB261794 RDX261794 RNT261794 RXP261794 SHL261794 SRH261794 TBD261794 TKZ261794 TUV261794 UER261794 UON261794 UYJ261794 VIF261794 VSB261794 WBX261794 WLT261794 WVP261794 D327265 JD327330 SZ327330 ACV327330 AMR327330 AWN327330 BGJ327330 BQF327330 CAB327330 CJX327330 CTT327330 DDP327330 DNL327330 DXH327330 EHD327330 EQZ327330 FAV327330 FKR327330 FUN327330 GEJ327330 GOF327330 GYB327330 HHX327330 HRT327330 IBP327330 ILL327330 IVH327330 JFD327330 JOZ327330 JYV327330 KIR327330 KSN327330 LCJ327330 LMF327330 LWB327330 MFX327330 MPT327330 MZP327330 NJL327330 NTH327330 ODD327330 OMZ327330 OWV327330 PGR327330 PQN327330 QAJ327330 QKF327330 QUB327330 RDX327330 RNT327330 RXP327330 SHL327330 SRH327330 TBD327330 TKZ327330 TUV327330 UER327330 UON327330 UYJ327330 VIF327330 VSB327330 WBX327330 WLT327330 WVP327330 D392801 JD392866 SZ392866 ACV392866 AMR392866 AWN392866 BGJ392866 BQF392866 CAB392866 CJX392866 CTT392866 DDP392866 DNL392866 DXH392866 EHD392866 EQZ392866 FAV392866 FKR392866 FUN392866 GEJ392866 GOF392866 GYB392866 HHX392866 HRT392866 IBP392866 ILL392866 IVH392866 JFD392866 JOZ392866 JYV392866 KIR392866 KSN392866 LCJ392866 LMF392866 LWB392866 MFX392866 MPT392866 MZP392866 NJL392866 NTH392866 ODD392866 OMZ392866 OWV392866 PGR392866 PQN392866 QAJ392866 QKF392866 QUB392866 RDX392866 RNT392866 RXP392866 SHL392866 SRH392866 TBD392866 TKZ392866 TUV392866 UER392866 UON392866 UYJ392866 VIF392866 VSB392866 WBX392866 WLT392866 WVP392866 D458337 JD458402 SZ458402 ACV458402 AMR458402 AWN458402 BGJ458402 BQF458402 CAB458402 CJX458402 CTT458402 DDP458402 DNL458402 DXH458402 EHD458402 EQZ458402 FAV458402 FKR458402 FUN458402 GEJ458402 GOF458402 GYB458402 HHX458402 HRT458402 IBP458402 ILL458402 IVH458402 JFD458402 JOZ458402 JYV458402 KIR458402 KSN458402 LCJ458402 LMF458402 LWB458402 MFX458402 MPT458402 MZP458402 NJL458402 NTH458402 ODD458402 OMZ458402 OWV458402 PGR458402 PQN458402 QAJ458402 QKF458402 QUB458402 RDX458402 RNT458402 RXP458402 SHL458402 SRH458402 TBD458402 TKZ458402 TUV458402 UER458402 UON458402 UYJ458402 VIF458402 VSB458402 WBX458402 WLT458402 WVP458402 D523873 JD523938 SZ523938 ACV523938 AMR523938 AWN523938 BGJ523938 BQF523938 CAB523938 CJX523938 CTT523938 DDP523938 DNL523938 DXH523938 EHD523938 EQZ523938 FAV523938 FKR523938 FUN523938 GEJ523938 GOF523938 GYB523938 HHX523938 HRT523938 IBP523938 ILL523938 IVH523938 JFD523938 JOZ523938 JYV523938 KIR523938 KSN523938 LCJ523938 LMF523938 LWB523938 MFX523938 MPT523938 MZP523938 NJL523938 NTH523938 ODD523938 OMZ523938 OWV523938 PGR523938 PQN523938 QAJ523938 QKF523938 QUB523938 RDX523938 RNT523938 RXP523938 SHL523938 SRH523938 TBD523938 TKZ523938 TUV523938 UER523938 UON523938 UYJ523938 VIF523938 VSB523938 WBX523938 WLT523938 WVP523938 D589409 JD589474 SZ589474 ACV589474 AMR589474 AWN589474 BGJ589474 BQF589474 CAB589474 CJX589474 CTT589474 DDP589474 DNL589474 DXH589474 EHD589474 EQZ589474 FAV589474 FKR589474 FUN589474 GEJ589474 GOF589474 GYB589474 HHX589474 HRT589474 IBP589474 ILL589474 IVH589474 JFD589474 JOZ589474 JYV589474 KIR589474 KSN589474 LCJ589474 LMF589474 LWB589474 MFX589474 MPT589474 MZP589474 NJL589474 NTH589474 ODD589474 OMZ589474 OWV589474 PGR589474 PQN589474 QAJ589474 QKF589474 QUB589474 RDX589474 RNT589474 RXP589474 SHL589474 SRH589474 TBD589474 TKZ589474 TUV589474 UER589474 UON589474 UYJ589474 VIF589474 VSB589474 WBX589474 WLT589474 WVP589474 D654945 JD655010 SZ655010 ACV655010 AMR655010 AWN655010 BGJ655010 BQF655010 CAB655010 CJX655010 CTT655010 DDP655010 DNL655010 DXH655010 EHD655010 EQZ655010 FAV655010 FKR655010 FUN655010 GEJ655010 GOF655010 GYB655010 HHX655010 HRT655010 IBP655010 ILL655010 IVH655010 JFD655010 JOZ655010 JYV655010 KIR655010 KSN655010 LCJ655010 LMF655010 LWB655010 MFX655010 MPT655010 MZP655010 NJL655010 NTH655010 ODD655010 OMZ655010 OWV655010 PGR655010 PQN655010 QAJ655010 QKF655010 QUB655010 RDX655010 RNT655010 RXP655010 SHL655010 SRH655010 TBD655010 TKZ655010 TUV655010 UER655010 UON655010 UYJ655010 VIF655010 VSB655010 WBX655010 WLT655010 WVP655010 D720481 JD720546 SZ720546 ACV720546 AMR720546 AWN720546 BGJ720546 BQF720546 CAB720546 CJX720546 CTT720546 DDP720546 DNL720546 DXH720546 EHD720546 EQZ720546 FAV720546 FKR720546 FUN720546 GEJ720546 GOF720546 GYB720546 HHX720546 HRT720546 IBP720546 ILL720546 IVH720546 JFD720546 JOZ720546 JYV720546 KIR720546 KSN720546 LCJ720546 LMF720546 LWB720546 MFX720546 MPT720546 MZP720546 NJL720546 NTH720546 ODD720546 OMZ720546 OWV720546 PGR720546 PQN720546 QAJ720546 QKF720546 QUB720546 RDX720546 RNT720546 RXP720546 SHL720546 SRH720546 TBD720546 TKZ720546 TUV720546 UER720546 UON720546 UYJ720546 VIF720546 VSB720546 WBX720546 WLT720546 WVP720546 D786017 JD786082 SZ786082 ACV786082 AMR786082 AWN786082 BGJ786082 BQF786082 CAB786082 CJX786082 CTT786082 DDP786082 DNL786082 DXH786082 EHD786082 EQZ786082 FAV786082 FKR786082 FUN786082 GEJ786082 GOF786082 GYB786082 HHX786082 HRT786082 IBP786082 ILL786082 IVH786082 JFD786082 JOZ786082 JYV786082 KIR786082 KSN786082 LCJ786082 LMF786082 LWB786082 MFX786082 MPT786082 MZP786082 NJL786082 NTH786082 ODD786082 OMZ786082 OWV786082 PGR786082 PQN786082 QAJ786082 QKF786082 QUB786082 RDX786082 RNT786082 RXP786082 SHL786082 SRH786082 TBD786082 TKZ786082 TUV786082 UER786082 UON786082 UYJ786082 VIF786082 VSB786082 WBX786082 WLT786082 WVP786082 D851553 JD851618 SZ851618 ACV851618 AMR851618 AWN851618 BGJ851618 BQF851618 CAB851618 CJX851618 CTT851618 DDP851618 DNL851618 DXH851618 EHD851618 EQZ851618 FAV851618 FKR851618 FUN851618 GEJ851618 GOF851618 GYB851618 HHX851618 HRT851618 IBP851618 ILL851618 IVH851618 JFD851618 JOZ851618 JYV851618 KIR851618 KSN851618 LCJ851618 LMF851618 LWB851618 MFX851618 MPT851618 MZP851618 NJL851618 NTH851618 ODD851618 OMZ851618 OWV851618 PGR851618 PQN851618 QAJ851618 QKF851618 QUB851618 RDX851618 RNT851618 RXP851618 SHL851618 SRH851618 TBD851618 TKZ851618 TUV851618 UER851618 UON851618 UYJ851618 VIF851618 VSB851618 WBX851618 WLT851618 WVP851618 D917089 JD917154 SZ917154 ACV917154 AMR917154 AWN917154 BGJ917154 BQF917154 CAB917154 CJX917154 CTT917154 DDP917154 DNL917154 DXH917154 EHD917154 EQZ917154 FAV917154 FKR917154 FUN917154 GEJ917154 GOF917154 GYB917154 HHX917154 HRT917154 IBP917154 ILL917154 IVH917154 JFD917154 JOZ917154 JYV917154 KIR917154 KSN917154 LCJ917154 LMF917154 LWB917154 MFX917154 MPT917154 MZP917154 NJL917154 NTH917154 ODD917154 OMZ917154 OWV917154 PGR917154 PQN917154 QAJ917154 QKF917154 QUB917154 RDX917154 RNT917154 RXP917154 SHL917154 SRH917154 TBD917154 TKZ917154 TUV917154 UER917154 UON917154 UYJ917154 VIF917154 VSB917154 WBX917154 WLT917154 WVP917154 D982625 JD982690 SZ982690 ACV982690 AMR982690 AWN982690 BGJ982690 BQF982690 CAB982690 CJX982690 CTT982690 DDP982690 DNL982690 DXH982690 EHD982690 EQZ982690 FAV982690 FKR982690 FUN982690 GEJ982690 GOF982690 GYB982690 HHX982690 HRT982690 IBP982690 ILL982690 IVH982690 JFD982690 JOZ982690 JYV982690 KIR982690 KSN982690 LCJ982690 LMF982690 LWB982690 MFX982690 MPT982690 MZP982690 NJL982690 NTH982690 ODD982690 OMZ982690 OWV982690 PGR982690 PQN982690 QAJ982690 QKF982690 QUB982690 RDX982690 RNT982690 RXP982690 SHL982690 SRH982690 TBD982690 TKZ982690 TUV982690 UER982690 UON982690 UYJ982690 VIF982690 VSB982690 WBX982690 WLT982690">
      <formula1>$AH$45:$AH$58</formula1>
    </dataValidation>
    <dataValidation type="list" allowBlank="1" showInputMessage="1" showErrorMessage="1" sqref="D65102 JD65167 SZ65167 ACV65167 AMR65167 AWN65167 BGJ65167 BQF65167 CAB65167 CJX65167 CTT65167 DDP65167 DNL65167 DXH65167 EHD65167 EQZ65167 FAV65167 FKR65167 FUN65167 GEJ65167 GOF65167 GYB65167 HHX65167 HRT65167 IBP65167 ILL65167 IVH65167 JFD65167 JOZ65167 JYV65167 KIR65167 KSN65167 LCJ65167 LMF65167 LWB65167 MFX65167 MPT65167 MZP65167 NJL65167 NTH65167 ODD65167 OMZ65167 OWV65167 PGR65167 PQN65167 QAJ65167 QKF65167 QUB65167 RDX65167 RNT65167 RXP65167 SHL65167 SRH65167 TBD65167 TKZ65167 TUV65167 UER65167 UON65167 UYJ65167 VIF65167 VSB65167 WBX65167 WLT65167 WVP65167 D130638 JD130703 SZ130703 ACV130703 AMR130703 AWN130703 BGJ130703 BQF130703 CAB130703 CJX130703 CTT130703 DDP130703 DNL130703 DXH130703 EHD130703 EQZ130703 FAV130703 FKR130703 FUN130703 GEJ130703 GOF130703 GYB130703 HHX130703 HRT130703 IBP130703 ILL130703 IVH130703 JFD130703 JOZ130703 JYV130703 KIR130703 KSN130703 LCJ130703 LMF130703 LWB130703 MFX130703 MPT130703 MZP130703 NJL130703 NTH130703 ODD130703 OMZ130703 OWV130703 PGR130703 PQN130703 QAJ130703 QKF130703 QUB130703 RDX130703 RNT130703 RXP130703 SHL130703 SRH130703 TBD130703 TKZ130703 TUV130703 UER130703 UON130703 UYJ130703 VIF130703 VSB130703 WBX130703 WLT130703 WVP130703 D196174 JD196239 SZ196239 ACV196239 AMR196239 AWN196239 BGJ196239 BQF196239 CAB196239 CJX196239 CTT196239 DDP196239 DNL196239 DXH196239 EHD196239 EQZ196239 FAV196239 FKR196239 FUN196239 GEJ196239 GOF196239 GYB196239 HHX196239 HRT196239 IBP196239 ILL196239 IVH196239 JFD196239 JOZ196239 JYV196239 KIR196239 KSN196239 LCJ196239 LMF196239 LWB196239 MFX196239 MPT196239 MZP196239 NJL196239 NTH196239 ODD196239 OMZ196239 OWV196239 PGR196239 PQN196239 QAJ196239 QKF196239 QUB196239 RDX196239 RNT196239 RXP196239 SHL196239 SRH196239 TBD196239 TKZ196239 TUV196239 UER196239 UON196239 UYJ196239 VIF196239 VSB196239 WBX196239 WLT196239 WVP196239 D261710 JD261775 SZ261775 ACV261775 AMR261775 AWN261775 BGJ261775 BQF261775 CAB261775 CJX261775 CTT261775 DDP261775 DNL261775 DXH261775 EHD261775 EQZ261775 FAV261775 FKR261775 FUN261775 GEJ261775 GOF261775 GYB261775 HHX261775 HRT261775 IBP261775 ILL261775 IVH261775 JFD261775 JOZ261775 JYV261775 KIR261775 KSN261775 LCJ261775 LMF261775 LWB261775 MFX261775 MPT261775 MZP261775 NJL261775 NTH261775 ODD261775 OMZ261775 OWV261775 PGR261775 PQN261775 QAJ261775 QKF261775 QUB261775 RDX261775 RNT261775 RXP261775 SHL261775 SRH261775 TBD261775 TKZ261775 TUV261775 UER261775 UON261775 UYJ261775 VIF261775 VSB261775 WBX261775 WLT261775 WVP261775 D327246 JD327311 SZ327311 ACV327311 AMR327311 AWN327311 BGJ327311 BQF327311 CAB327311 CJX327311 CTT327311 DDP327311 DNL327311 DXH327311 EHD327311 EQZ327311 FAV327311 FKR327311 FUN327311 GEJ327311 GOF327311 GYB327311 HHX327311 HRT327311 IBP327311 ILL327311 IVH327311 JFD327311 JOZ327311 JYV327311 KIR327311 KSN327311 LCJ327311 LMF327311 LWB327311 MFX327311 MPT327311 MZP327311 NJL327311 NTH327311 ODD327311 OMZ327311 OWV327311 PGR327311 PQN327311 QAJ327311 QKF327311 QUB327311 RDX327311 RNT327311 RXP327311 SHL327311 SRH327311 TBD327311 TKZ327311 TUV327311 UER327311 UON327311 UYJ327311 VIF327311 VSB327311 WBX327311 WLT327311 WVP327311 D392782 JD392847 SZ392847 ACV392847 AMR392847 AWN392847 BGJ392847 BQF392847 CAB392847 CJX392847 CTT392847 DDP392847 DNL392847 DXH392847 EHD392847 EQZ392847 FAV392847 FKR392847 FUN392847 GEJ392847 GOF392847 GYB392847 HHX392847 HRT392847 IBP392847 ILL392847 IVH392847 JFD392847 JOZ392847 JYV392847 KIR392847 KSN392847 LCJ392847 LMF392847 LWB392847 MFX392847 MPT392847 MZP392847 NJL392847 NTH392847 ODD392847 OMZ392847 OWV392847 PGR392847 PQN392847 QAJ392847 QKF392847 QUB392847 RDX392847 RNT392847 RXP392847 SHL392847 SRH392847 TBD392847 TKZ392847 TUV392847 UER392847 UON392847 UYJ392847 VIF392847 VSB392847 WBX392847 WLT392847 WVP392847 D458318 JD458383 SZ458383 ACV458383 AMR458383 AWN458383 BGJ458383 BQF458383 CAB458383 CJX458383 CTT458383 DDP458383 DNL458383 DXH458383 EHD458383 EQZ458383 FAV458383 FKR458383 FUN458383 GEJ458383 GOF458383 GYB458383 HHX458383 HRT458383 IBP458383 ILL458383 IVH458383 JFD458383 JOZ458383 JYV458383 KIR458383 KSN458383 LCJ458383 LMF458383 LWB458383 MFX458383 MPT458383 MZP458383 NJL458383 NTH458383 ODD458383 OMZ458383 OWV458383 PGR458383 PQN458383 QAJ458383 QKF458383 QUB458383 RDX458383 RNT458383 RXP458383 SHL458383 SRH458383 TBD458383 TKZ458383 TUV458383 UER458383 UON458383 UYJ458383 VIF458383 VSB458383 WBX458383 WLT458383 WVP458383 D523854 JD523919 SZ523919 ACV523919 AMR523919 AWN523919 BGJ523919 BQF523919 CAB523919 CJX523919 CTT523919 DDP523919 DNL523919 DXH523919 EHD523919 EQZ523919 FAV523919 FKR523919 FUN523919 GEJ523919 GOF523919 GYB523919 HHX523919 HRT523919 IBP523919 ILL523919 IVH523919 JFD523919 JOZ523919 JYV523919 KIR523919 KSN523919 LCJ523919 LMF523919 LWB523919 MFX523919 MPT523919 MZP523919 NJL523919 NTH523919 ODD523919 OMZ523919 OWV523919 PGR523919 PQN523919 QAJ523919 QKF523919 QUB523919 RDX523919 RNT523919 RXP523919 SHL523919 SRH523919 TBD523919 TKZ523919 TUV523919 UER523919 UON523919 UYJ523919 VIF523919 VSB523919 WBX523919 WLT523919 WVP523919 D589390 JD589455 SZ589455 ACV589455 AMR589455 AWN589455 BGJ589455 BQF589455 CAB589455 CJX589455 CTT589455 DDP589455 DNL589455 DXH589455 EHD589455 EQZ589455 FAV589455 FKR589455 FUN589455 GEJ589455 GOF589455 GYB589455 HHX589455 HRT589455 IBP589455 ILL589455 IVH589455 JFD589455 JOZ589455 JYV589455 KIR589455 KSN589455 LCJ589455 LMF589455 LWB589455 MFX589455 MPT589455 MZP589455 NJL589455 NTH589455 ODD589455 OMZ589455 OWV589455 PGR589455 PQN589455 QAJ589455 QKF589455 QUB589455 RDX589455 RNT589455 RXP589455 SHL589455 SRH589455 TBD589455 TKZ589455 TUV589455 UER589455 UON589455 UYJ589455 VIF589455 VSB589455 WBX589455 WLT589455 WVP589455 D654926 JD654991 SZ654991 ACV654991 AMR654991 AWN654991 BGJ654991 BQF654991 CAB654991 CJX654991 CTT654991 DDP654991 DNL654991 DXH654991 EHD654991 EQZ654991 FAV654991 FKR654991 FUN654991 GEJ654991 GOF654991 GYB654991 HHX654991 HRT654991 IBP654991 ILL654991 IVH654991 JFD654991 JOZ654991 JYV654991 KIR654991 KSN654991 LCJ654991 LMF654991 LWB654991 MFX654991 MPT654991 MZP654991 NJL654991 NTH654991 ODD654991 OMZ654991 OWV654991 PGR654991 PQN654991 QAJ654991 QKF654991 QUB654991 RDX654991 RNT654991 RXP654991 SHL654991 SRH654991 TBD654991 TKZ654991 TUV654991 UER654991 UON654991 UYJ654991 VIF654991 VSB654991 WBX654991 WLT654991 WVP654991 D720462 JD720527 SZ720527 ACV720527 AMR720527 AWN720527 BGJ720527 BQF720527 CAB720527 CJX720527 CTT720527 DDP720527 DNL720527 DXH720527 EHD720527 EQZ720527 FAV720527 FKR720527 FUN720527 GEJ720527 GOF720527 GYB720527 HHX720527 HRT720527 IBP720527 ILL720527 IVH720527 JFD720527 JOZ720527 JYV720527 KIR720527 KSN720527 LCJ720527 LMF720527 LWB720527 MFX720527 MPT720527 MZP720527 NJL720527 NTH720527 ODD720527 OMZ720527 OWV720527 PGR720527 PQN720527 QAJ720527 QKF720527 QUB720527 RDX720527 RNT720527 RXP720527 SHL720527 SRH720527 TBD720527 TKZ720527 TUV720527 UER720527 UON720527 UYJ720527 VIF720527 VSB720527 WBX720527 WLT720527 WVP720527 D785998 JD786063 SZ786063 ACV786063 AMR786063 AWN786063 BGJ786063 BQF786063 CAB786063 CJX786063 CTT786063 DDP786063 DNL786063 DXH786063 EHD786063 EQZ786063 FAV786063 FKR786063 FUN786063 GEJ786063 GOF786063 GYB786063 HHX786063 HRT786063 IBP786063 ILL786063 IVH786063 JFD786063 JOZ786063 JYV786063 KIR786063 KSN786063 LCJ786063 LMF786063 LWB786063 MFX786063 MPT786063 MZP786063 NJL786063 NTH786063 ODD786063 OMZ786063 OWV786063 PGR786063 PQN786063 QAJ786063 QKF786063 QUB786063 RDX786063 RNT786063 RXP786063 SHL786063 SRH786063 TBD786063 TKZ786063 TUV786063 UER786063 UON786063 UYJ786063 VIF786063 VSB786063 WBX786063 WLT786063 WVP786063 D851534 JD851599 SZ851599 ACV851599 AMR851599 AWN851599 BGJ851599 BQF851599 CAB851599 CJX851599 CTT851599 DDP851599 DNL851599 DXH851599 EHD851599 EQZ851599 FAV851599 FKR851599 FUN851599 GEJ851599 GOF851599 GYB851599 HHX851599 HRT851599 IBP851599 ILL851599 IVH851599 JFD851599 JOZ851599 JYV851599 KIR851599 KSN851599 LCJ851599 LMF851599 LWB851599 MFX851599 MPT851599 MZP851599 NJL851599 NTH851599 ODD851599 OMZ851599 OWV851599 PGR851599 PQN851599 QAJ851599 QKF851599 QUB851599 RDX851599 RNT851599 RXP851599 SHL851599 SRH851599 TBD851599 TKZ851599 TUV851599 UER851599 UON851599 UYJ851599 VIF851599 VSB851599 WBX851599 WLT851599 WVP851599 D917070 JD917135 SZ917135 ACV917135 AMR917135 AWN917135 BGJ917135 BQF917135 CAB917135 CJX917135 CTT917135 DDP917135 DNL917135 DXH917135 EHD917135 EQZ917135 FAV917135 FKR917135 FUN917135 GEJ917135 GOF917135 GYB917135 HHX917135 HRT917135 IBP917135 ILL917135 IVH917135 JFD917135 JOZ917135 JYV917135 KIR917135 KSN917135 LCJ917135 LMF917135 LWB917135 MFX917135 MPT917135 MZP917135 NJL917135 NTH917135 ODD917135 OMZ917135 OWV917135 PGR917135 PQN917135 QAJ917135 QKF917135 QUB917135 RDX917135 RNT917135 RXP917135 SHL917135 SRH917135 TBD917135 TKZ917135 TUV917135 UER917135 UON917135 UYJ917135 VIF917135 VSB917135 WBX917135 WLT917135 WVP917135 D982606 JD982671 SZ982671 ACV982671 AMR982671 AWN982671 BGJ982671 BQF982671 CAB982671 CJX982671 CTT982671 DDP982671 DNL982671 DXH982671 EHD982671 EQZ982671 FAV982671 FKR982671 FUN982671 GEJ982671 GOF982671 GYB982671 HHX982671 HRT982671 IBP982671 ILL982671 IVH982671 JFD982671 JOZ982671 JYV982671 KIR982671 KSN982671 LCJ982671 LMF982671 LWB982671 MFX982671 MPT982671 MZP982671 NJL982671 NTH982671 ODD982671 OMZ982671 OWV982671 PGR982671 PQN982671 QAJ982671 QKF982671 QUB982671 RDX982671 RNT982671 RXP982671 SHL982671 SRH982671 TBD982671 TKZ982671 TUV982671 UER982671 UON982671 UYJ982671 VIF982671 VSB982671 WBX982671 WLT982671">
      <formula1>$AH$63:$AH$64</formula1>
    </dataValidation>
    <dataValidation type="list" allowBlank="1" showInputMessage="1" showErrorMessage="1" sqref="WVP982649:WVP982650 D65080:D65081 JD65145:JD65146 SZ65145:SZ65146 ACV65145:ACV65146 AMR65145:AMR65146 AWN65145:AWN65146 BGJ65145:BGJ65146 BQF65145:BQF65146 CAB65145:CAB65146 CJX65145:CJX65146 CTT65145:CTT65146 DDP65145:DDP65146 DNL65145:DNL65146 DXH65145:DXH65146 EHD65145:EHD65146 EQZ65145:EQZ65146 FAV65145:FAV65146 FKR65145:FKR65146 FUN65145:FUN65146 GEJ65145:GEJ65146 GOF65145:GOF65146 GYB65145:GYB65146 HHX65145:HHX65146 HRT65145:HRT65146 IBP65145:IBP65146 ILL65145:ILL65146 IVH65145:IVH65146 JFD65145:JFD65146 JOZ65145:JOZ65146 JYV65145:JYV65146 KIR65145:KIR65146 KSN65145:KSN65146 LCJ65145:LCJ65146 LMF65145:LMF65146 LWB65145:LWB65146 MFX65145:MFX65146 MPT65145:MPT65146 MZP65145:MZP65146 NJL65145:NJL65146 NTH65145:NTH65146 ODD65145:ODD65146 OMZ65145:OMZ65146 OWV65145:OWV65146 PGR65145:PGR65146 PQN65145:PQN65146 QAJ65145:QAJ65146 QKF65145:QKF65146 QUB65145:QUB65146 RDX65145:RDX65146 RNT65145:RNT65146 RXP65145:RXP65146 SHL65145:SHL65146 SRH65145:SRH65146 TBD65145:TBD65146 TKZ65145:TKZ65146 TUV65145:TUV65146 UER65145:UER65146 UON65145:UON65146 UYJ65145:UYJ65146 VIF65145:VIF65146 VSB65145:VSB65146 WBX65145:WBX65146 WLT65145:WLT65146 WVP65145:WVP65146 D130616:D130617 JD130681:JD130682 SZ130681:SZ130682 ACV130681:ACV130682 AMR130681:AMR130682 AWN130681:AWN130682 BGJ130681:BGJ130682 BQF130681:BQF130682 CAB130681:CAB130682 CJX130681:CJX130682 CTT130681:CTT130682 DDP130681:DDP130682 DNL130681:DNL130682 DXH130681:DXH130682 EHD130681:EHD130682 EQZ130681:EQZ130682 FAV130681:FAV130682 FKR130681:FKR130682 FUN130681:FUN130682 GEJ130681:GEJ130682 GOF130681:GOF130682 GYB130681:GYB130682 HHX130681:HHX130682 HRT130681:HRT130682 IBP130681:IBP130682 ILL130681:ILL130682 IVH130681:IVH130682 JFD130681:JFD130682 JOZ130681:JOZ130682 JYV130681:JYV130682 KIR130681:KIR130682 KSN130681:KSN130682 LCJ130681:LCJ130682 LMF130681:LMF130682 LWB130681:LWB130682 MFX130681:MFX130682 MPT130681:MPT130682 MZP130681:MZP130682 NJL130681:NJL130682 NTH130681:NTH130682 ODD130681:ODD130682 OMZ130681:OMZ130682 OWV130681:OWV130682 PGR130681:PGR130682 PQN130681:PQN130682 QAJ130681:QAJ130682 QKF130681:QKF130682 QUB130681:QUB130682 RDX130681:RDX130682 RNT130681:RNT130682 RXP130681:RXP130682 SHL130681:SHL130682 SRH130681:SRH130682 TBD130681:TBD130682 TKZ130681:TKZ130682 TUV130681:TUV130682 UER130681:UER130682 UON130681:UON130682 UYJ130681:UYJ130682 VIF130681:VIF130682 VSB130681:VSB130682 WBX130681:WBX130682 WLT130681:WLT130682 WVP130681:WVP130682 D196152:D196153 JD196217:JD196218 SZ196217:SZ196218 ACV196217:ACV196218 AMR196217:AMR196218 AWN196217:AWN196218 BGJ196217:BGJ196218 BQF196217:BQF196218 CAB196217:CAB196218 CJX196217:CJX196218 CTT196217:CTT196218 DDP196217:DDP196218 DNL196217:DNL196218 DXH196217:DXH196218 EHD196217:EHD196218 EQZ196217:EQZ196218 FAV196217:FAV196218 FKR196217:FKR196218 FUN196217:FUN196218 GEJ196217:GEJ196218 GOF196217:GOF196218 GYB196217:GYB196218 HHX196217:HHX196218 HRT196217:HRT196218 IBP196217:IBP196218 ILL196217:ILL196218 IVH196217:IVH196218 JFD196217:JFD196218 JOZ196217:JOZ196218 JYV196217:JYV196218 KIR196217:KIR196218 KSN196217:KSN196218 LCJ196217:LCJ196218 LMF196217:LMF196218 LWB196217:LWB196218 MFX196217:MFX196218 MPT196217:MPT196218 MZP196217:MZP196218 NJL196217:NJL196218 NTH196217:NTH196218 ODD196217:ODD196218 OMZ196217:OMZ196218 OWV196217:OWV196218 PGR196217:PGR196218 PQN196217:PQN196218 QAJ196217:QAJ196218 QKF196217:QKF196218 QUB196217:QUB196218 RDX196217:RDX196218 RNT196217:RNT196218 RXP196217:RXP196218 SHL196217:SHL196218 SRH196217:SRH196218 TBD196217:TBD196218 TKZ196217:TKZ196218 TUV196217:TUV196218 UER196217:UER196218 UON196217:UON196218 UYJ196217:UYJ196218 VIF196217:VIF196218 VSB196217:VSB196218 WBX196217:WBX196218 WLT196217:WLT196218 WVP196217:WVP196218 D261688:D261689 JD261753:JD261754 SZ261753:SZ261754 ACV261753:ACV261754 AMR261753:AMR261754 AWN261753:AWN261754 BGJ261753:BGJ261754 BQF261753:BQF261754 CAB261753:CAB261754 CJX261753:CJX261754 CTT261753:CTT261754 DDP261753:DDP261754 DNL261753:DNL261754 DXH261753:DXH261754 EHD261753:EHD261754 EQZ261753:EQZ261754 FAV261753:FAV261754 FKR261753:FKR261754 FUN261753:FUN261754 GEJ261753:GEJ261754 GOF261753:GOF261754 GYB261753:GYB261754 HHX261753:HHX261754 HRT261753:HRT261754 IBP261753:IBP261754 ILL261753:ILL261754 IVH261753:IVH261754 JFD261753:JFD261754 JOZ261753:JOZ261754 JYV261753:JYV261754 KIR261753:KIR261754 KSN261753:KSN261754 LCJ261753:LCJ261754 LMF261753:LMF261754 LWB261753:LWB261754 MFX261753:MFX261754 MPT261753:MPT261754 MZP261753:MZP261754 NJL261753:NJL261754 NTH261753:NTH261754 ODD261753:ODD261754 OMZ261753:OMZ261754 OWV261753:OWV261754 PGR261753:PGR261754 PQN261753:PQN261754 QAJ261753:QAJ261754 QKF261753:QKF261754 QUB261753:QUB261754 RDX261753:RDX261754 RNT261753:RNT261754 RXP261753:RXP261754 SHL261753:SHL261754 SRH261753:SRH261754 TBD261753:TBD261754 TKZ261753:TKZ261754 TUV261753:TUV261754 UER261753:UER261754 UON261753:UON261754 UYJ261753:UYJ261754 VIF261753:VIF261754 VSB261753:VSB261754 WBX261753:WBX261754 WLT261753:WLT261754 WVP261753:WVP261754 D327224:D327225 JD327289:JD327290 SZ327289:SZ327290 ACV327289:ACV327290 AMR327289:AMR327290 AWN327289:AWN327290 BGJ327289:BGJ327290 BQF327289:BQF327290 CAB327289:CAB327290 CJX327289:CJX327290 CTT327289:CTT327290 DDP327289:DDP327290 DNL327289:DNL327290 DXH327289:DXH327290 EHD327289:EHD327290 EQZ327289:EQZ327290 FAV327289:FAV327290 FKR327289:FKR327290 FUN327289:FUN327290 GEJ327289:GEJ327290 GOF327289:GOF327290 GYB327289:GYB327290 HHX327289:HHX327290 HRT327289:HRT327290 IBP327289:IBP327290 ILL327289:ILL327290 IVH327289:IVH327290 JFD327289:JFD327290 JOZ327289:JOZ327290 JYV327289:JYV327290 KIR327289:KIR327290 KSN327289:KSN327290 LCJ327289:LCJ327290 LMF327289:LMF327290 LWB327289:LWB327290 MFX327289:MFX327290 MPT327289:MPT327290 MZP327289:MZP327290 NJL327289:NJL327290 NTH327289:NTH327290 ODD327289:ODD327290 OMZ327289:OMZ327290 OWV327289:OWV327290 PGR327289:PGR327290 PQN327289:PQN327290 QAJ327289:QAJ327290 QKF327289:QKF327290 QUB327289:QUB327290 RDX327289:RDX327290 RNT327289:RNT327290 RXP327289:RXP327290 SHL327289:SHL327290 SRH327289:SRH327290 TBD327289:TBD327290 TKZ327289:TKZ327290 TUV327289:TUV327290 UER327289:UER327290 UON327289:UON327290 UYJ327289:UYJ327290 VIF327289:VIF327290 VSB327289:VSB327290 WBX327289:WBX327290 WLT327289:WLT327290 WVP327289:WVP327290 D392760:D392761 JD392825:JD392826 SZ392825:SZ392826 ACV392825:ACV392826 AMR392825:AMR392826 AWN392825:AWN392826 BGJ392825:BGJ392826 BQF392825:BQF392826 CAB392825:CAB392826 CJX392825:CJX392826 CTT392825:CTT392826 DDP392825:DDP392826 DNL392825:DNL392826 DXH392825:DXH392826 EHD392825:EHD392826 EQZ392825:EQZ392826 FAV392825:FAV392826 FKR392825:FKR392826 FUN392825:FUN392826 GEJ392825:GEJ392826 GOF392825:GOF392826 GYB392825:GYB392826 HHX392825:HHX392826 HRT392825:HRT392826 IBP392825:IBP392826 ILL392825:ILL392826 IVH392825:IVH392826 JFD392825:JFD392826 JOZ392825:JOZ392826 JYV392825:JYV392826 KIR392825:KIR392826 KSN392825:KSN392826 LCJ392825:LCJ392826 LMF392825:LMF392826 LWB392825:LWB392826 MFX392825:MFX392826 MPT392825:MPT392826 MZP392825:MZP392826 NJL392825:NJL392826 NTH392825:NTH392826 ODD392825:ODD392826 OMZ392825:OMZ392826 OWV392825:OWV392826 PGR392825:PGR392826 PQN392825:PQN392826 QAJ392825:QAJ392826 QKF392825:QKF392826 QUB392825:QUB392826 RDX392825:RDX392826 RNT392825:RNT392826 RXP392825:RXP392826 SHL392825:SHL392826 SRH392825:SRH392826 TBD392825:TBD392826 TKZ392825:TKZ392826 TUV392825:TUV392826 UER392825:UER392826 UON392825:UON392826 UYJ392825:UYJ392826 VIF392825:VIF392826 VSB392825:VSB392826 WBX392825:WBX392826 WLT392825:WLT392826 WVP392825:WVP392826 D458296:D458297 JD458361:JD458362 SZ458361:SZ458362 ACV458361:ACV458362 AMR458361:AMR458362 AWN458361:AWN458362 BGJ458361:BGJ458362 BQF458361:BQF458362 CAB458361:CAB458362 CJX458361:CJX458362 CTT458361:CTT458362 DDP458361:DDP458362 DNL458361:DNL458362 DXH458361:DXH458362 EHD458361:EHD458362 EQZ458361:EQZ458362 FAV458361:FAV458362 FKR458361:FKR458362 FUN458361:FUN458362 GEJ458361:GEJ458362 GOF458361:GOF458362 GYB458361:GYB458362 HHX458361:HHX458362 HRT458361:HRT458362 IBP458361:IBP458362 ILL458361:ILL458362 IVH458361:IVH458362 JFD458361:JFD458362 JOZ458361:JOZ458362 JYV458361:JYV458362 KIR458361:KIR458362 KSN458361:KSN458362 LCJ458361:LCJ458362 LMF458361:LMF458362 LWB458361:LWB458362 MFX458361:MFX458362 MPT458361:MPT458362 MZP458361:MZP458362 NJL458361:NJL458362 NTH458361:NTH458362 ODD458361:ODD458362 OMZ458361:OMZ458362 OWV458361:OWV458362 PGR458361:PGR458362 PQN458361:PQN458362 QAJ458361:QAJ458362 QKF458361:QKF458362 QUB458361:QUB458362 RDX458361:RDX458362 RNT458361:RNT458362 RXP458361:RXP458362 SHL458361:SHL458362 SRH458361:SRH458362 TBD458361:TBD458362 TKZ458361:TKZ458362 TUV458361:TUV458362 UER458361:UER458362 UON458361:UON458362 UYJ458361:UYJ458362 VIF458361:VIF458362 VSB458361:VSB458362 WBX458361:WBX458362 WLT458361:WLT458362 WVP458361:WVP458362 D523832:D523833 JD523897:JD523898 SZ523897:SZ523898 ACV523897:ACV523898 AMR523897:AMR523898 AWN523897:AWN523898 BGJ523897:BGJ523898 BQF523897:BQF523898 CAB523897:CAB523898 CJX523897:CJX523898 CTT523897:CTT523898 DDP523897:DDP523898 DNL523897:DNL523898 DXH523897:DXH523898 EHD523897:EHD523898 EQZ523897:EQZ523898 FAV523897:FAV523898 FKR523897:FKR523898 FUN523897:FUN523898 GEJ523897:GEJ523898 GOF523897:GOF523898 GYB523897:GYB523898 HHX523897:HHX523898 HRT523897:HRT523898 IBP523897:IBP523898 ILL523897:ILL523898 IVH523897:IVH523898 JFD523897:JFD523898 JOZ523897:JOZ523898 JYV523897:JYV523898 KIR523897:KIR523898 KSN523897:KSN523898 LCJ523897:LCJ523898 LMF523897:LMF523898 LWB523897:LWB523898 MFX523897:MFX523898 MPT523897:MPT523898 MZP523897:MZP523898 NJL523897:NJL523898 NTH523897:NTH523898 ODD523897:ODD523898 OMZ523897:OMZ523898 OWV523897:OWV523898 PGR523897:PGR523898 PQN523897:PQN523898 QAJ523897:QAJ523898 QKF523897:QKF523898 QUB523897:QUB523898 RDX523897:RDX523898 RNT523897:RNT523898 RXP523897:RXP523898 SHL523897:SHL523898 SRH523897:SRH523898 TBD523897:TBD523898 TKZ523897:TKZ523898 TUV523897:TUV523898 UER523897:UER523898 UON523897:UON523898 UYJ523897:UYJ523898 VIF523897:VIF523898 VSB523897:VSB523898 WBX523897:WBX523898 WLT523897:WLT523898 WVP523897:WVP523898 D589368:D589369 JD589433:JD589434 SZ589433:SZ589434 ACV589433:ACV589434 AMR589433:AMR589434 AWN589433:AWN589434 BGJ589433:BGJ589434 BQF589433:BQF589434 CAB589433:CAB589434 CJX589433:CJX589434 CTT589433:CTT589434 DDP589433:DDP589434 DNL589433:DNL589434 DXH589433:DXH589434 EHD589433:EHD589434 EQZ589433:EQZ589434 FAV589433:FAV589434 FKR589433:FKR589434 FUN589433:FUN589434 GEJ589433:GEJ589434 GOF589433:GOF589434 GYB589433:GYB589434 HHX589433:HHX589434 HRT589433:HRT589434 IBP589433:IBP589434 ILL589433:ILL589434 IVH589433:IVH589434 JFD589433:JFD589434 JOZ589433:JOZ589434 JYV589433:JYV589434 KIR589433:KIR589434 KSN589433:KSN589434 LCJ589433:LCJ589434 LMF589433:LMF589434 LWB589433:LWB589434 MFX589433:MFX589434 MPT589433:MPT589434 MZP589433:MZP589434 NJL589433:NJL589434 NTH589433:NTH589434 ODD589433:ODD589434 OMZ589433:OMZ589434 OWV589433:OWV589434 PGR589433:PGR589434 PQN589433:PQN589434 QAJ589433:QAJ589434 QKF589433:QKF589434 QUB589433:QUB589434 RDX589433:RDX589434 RNT589433:RNT589434 RXP589433:RXP589434 SHL589433:SHL589434 SRH589433:SRH589434 TBD589433:TBD589434 TKZ589433:TKZ589434 TUV589433:TUV589434 UER589433:UER589434 UON589433:UON589434 UYJ589433:UYJ589434 VIF589433:VIF589434 VSB589433:VSB589434 WBX589433:WBX589434 WLT589433:WLT589434 WVP589433:WVP589434 D654904:D654905 JD654969:JD654970 SZ654969:SZ654970 ACV654969:ACV654970 AMR654969:AMR654970 AWN654969:AWN654970 BGJ654969:BGJ654970 BQF654969:BQF654970 CAB654969:CAB654970 CJX654969:CJX654970 CTT654969:CTT654970 DDP654969:DDP654970 DNL654969:DNL654970 DXH654969:DXH654970 EHD654969:EHD654970 EQZ654969:EQZ654970 FAV654969:FAV654970 FKR654969:FKR654970 FUN654969:FUN654970 GEJ654969:GEJ654970 GOF654969:GOF654970 GYB654969:GYB654970 HHX654969:HHX654970 HRT654969:HRT654970 IBP654969:IBP654970 ILL654969:ILL654970 IVH654969:IVH654970 JFD654969:JFD654970 JOZ654969:JOZ654970 JYV654969:JYV654970 KIR654969:KIR654970 KSN654969:KSN654970 LCJ654969:LCJ654970 LMF654969:LMF654970 LWB654969:LWB654970 MFX654969:MFX654970 MPT654969:MPT654970 MZP654969:MZP654970 NJL654969:NJL654970 NTH654969:NTH654970 ODD654969:ODD654970 OMZ654969:OMZ654970 OWV654969:OWV654970 PGR654969:PGR654970 PQN654969:PQN654970 QAJ654969:QAJ654970 QKF654969:QKF654970 QUB654969:QUB654970 RDX654969:RDX654970 RNT654969:RNT654970 RXP654969:RXP654970 SHL654969:SHL654970 SRH654969:SRH654970 TBD654969:TBD654970 TKZ654969:TKZ654970 TUV654969:TUV654970 UER654969:UER654970 UON654969:UON654970 UYJ654969:UYJ654970 VIF654969:VIF654970 VSB654969:VSB654970 WBX654969:WBX654970 WLT654969:WLT654970 WVP654969:WVP654970 D720440:D720441 JD720505:JD720506 SZ720505:SZ720506 ACV720505:ACV720506 AMR720505:AMR720506 AWN720505:AWN720506 BGJ720505:BGJ720506 BQF720505:BQF720506 CAB720505:CAB720506 CJX720505:CJX720506 CTT720505:CTT720506 DDP720505:DDP720506 DNL720505:DNL720506 DXH720505:DXH720506 EHD720505:EHD720506 EQZ720505:EQZ720506 FAV720505:FAV720506 FKR720505:FKR720506 FUN720505:FUN720506 GEJ720505:GEJ720506 GOF720505:GOF720506 GYB720505:GYB720506 HHX720505:HHX720506 HRT720505:HRT720506 IBP720505:IBP720506 ILL720505:ILL720506 IVH720505:IVH720506 JFD720505:JFD720506 JOZ720505:JOZ720506 JYV720505:JYV720506 KIR720505:KIR720506 KSN720505:KSN720506 LCJ720505:LCJ720506 LMF720505:LMF720506 LWB720505:LWB720506 MFX720505:MFX720506 MPT720505:MPT720506 MZP720505:MZP720506 NJL720505:NJL720506 NTH720505:NTH720506 ODD720505:ODD720506 OMZ720505:OMZ720506 OWV720505:OWV720506 PGR720505:PGR720506 PQN720505:PQN720506 QAJ720505:QAJ720506 QKF720505:QKF720506 QUB720505:QUB720506 RDX720505:RDX720506 RNT720505:RNT720506 RXP720505:RXP720506 SHL720505:SHL720506 SRH720505:SRH720506 TBD720505:TBD720506 TKZ720505:TKZ720506 TUV720505:TUV720506 UER720505:UER720506 UON720505:UON720506 UYJ720505:UYJ720506 VIF720505:VIF720506 VSB720505:VSB720506 WBX720505:WBX720506 WLT720505:WLT720506 WVP720505:WVP720506 D785976:D785977 JD786041:JD786042 SZ786041:SZ786042 ACV786041:ACV786042 AMR786041:AMR786042 AWN786041:AWN786042 BGJ786041:BGJ786042 BQF786041:BQF786042 CAB786041:CAB786042 CJX786041:CJX786042 CTT786041:CTT786042 DDP786041:DDP786042 DNL786041:DNL786042 DXH786041:DXH786042 EHD786041:EHD786042 EQZ786041:EQZ786042 FAV786041:FAV786042 FKR786041:FKR786042 FUN786041:FUN786042 GEJ786041:GEJ786042 GOF786041:GOF786042 GYB786041:GYB786042 HHX786041:HHX786042 HRT786041:HRT786042 IBP786041:IBP786042 ILL786041:ILL786042 IVH786041:IVH786042 JFD786041:JFD786042 JOZ786041:JOZ786042 JYV786041:JYV786042 KIR786041:KIR786042 KSN786041:KSN786042 LCJ786041:LCJ786042 LMF786041:LMF786042 LWB786041:LWB786042 MFX786041:MFX786042 MPT786041:MPT786042 MZP786041:MZP786042 NJL786041:NJL786042 NTH786041:NTH786042 ODD786041:ODD786042 OMZ786041:OMZ786042 OWV786041:OWV786042 PGR786041:PGR786042 PQN786041:PQN786042 QAJ786041:QAJ786042 QKF786041:QKF786042 QUB786041:QUB786042 RDX786041:RDX786042 RNT786041:RNT786042 RXP786041:RXP786042 SHL786041:SHL786042 SRH786041:SRH786042 TBD786041:TBD786042 TKZ786041:TKZ786042 TUV786041:TUV786042 UER786041:UER786042 UON786041:UON786042 UYJ786041:UYJ786042 VIF786041:VIF786042 VSB786041:VSB786042 WBX786041:WBX786042 WLT786041:WLT786042 WVP786041:WVP786042 D851512:D851513 JD851577:JD851578 SZ851577:SZ851578 ACV851577:ACV851578 AMR851577:AMR851578 AWN851577:AWN851578 BGJ851577:BGJ851578 BQF851577:BQF851578 CAB851577:CAB851578 CJX851577:CJX851578 CTT851577:CTT851578 DDP851577:DDP851578 DNL851577:DNL851578 DXH851577:DXH851578 EHD851577:EHD851578 EQZ851577:EQZ851578 FAV851577:FAV851578 FKR851577:FKR851578 FUN851577:FUN851578 GEJ851577:GEJ851578 GOF851577:GOF851578 GYB851577:GYB851578 HHX851577:HHX851578 HRT851577:HRT851578 IBP851577:IBP851578 ILL851577:ILL851578 IVH851577:IVH851578 JFD851577:JFD851578 JOZ851577:JOZ851578 JYV851577:JYV851578 KIR851577:KIR851578 KSN851577:KSN851578 LCJ851577:LCJ851578 LMF851577:LMF851578 LWB851577:LWB851578 MFX851577:MFX851578 MPT851577:MPT851578 MZP851577:MZP851578 NJL851577:NJL851578 NTH851577:NTH851578 ODD851577:ODD851578 OMZ851577:OMZ851578 OWV851577:OWV851578 PGR851577:PGR851578 PQN851577:PQN851578 QAJ851577:QAJ851578 QKF851577:QKF851578 QUB851577:QUB851578 RDX851577:RDX851578 RNT851577:RNT851578 RXP851577:RXP851578 SHL851577:SHL851578 SRH851577:SRH851578 TBD851577:TBD851578 TKZ851577:TKZ851578 TUV851577:TUV851578 UER851577:UER851578 UON851577:UON851578 UYJ851577:UYJ851578 VIF851577:VIF851578 VSB851577:VSB851578 WBX851577:WBX851578 WLT851577:WLT851578 WVP851577:WVP851578 D917048:D917049 JD917113:JD917114 SZ917113:SZ917114 ACV917113:ACV917114 AMR917113:AMR917114 AWN917113:AWN917114 BGJ917113:BGJ917114 BQF917113:BQF917114 CAB917113:CAB917114 CJX917113:CJX917114 CTT917113:CTT917114 DDP917113:DDP917114 DNL917113:DNL917114 DXH917113:DXH917114 EHD917113:EHD917114 EQZ917113:EQZ917114 FAV917113:FAV917114 FKR917113:FKR917114 FUN917113:FUN917114 GEJ917113:GEJ917114 GOF917113:GOF917114 GYB917113:GYB917114 HHX917113:HHX917114 HRT917113:HRT917114 IBP917113:IBP917114 ILL917113:ILL917114 IVH917113:IVH917114 JFD917113:JFD917114 JOZ917113:JOZ917114 JYV917113:JYV917114 KIR917113:KIR917114 KSN917113:KSN917114 LCJ917113:LCJ917114 LMF917113:LMF917114 LWB917113:LWB917114 MFX917113:MFX917114 MPT917113:MPT917114 MZP917113:MZP917114 NJL917113:NJL917114 NTH917113:NTH917114 ODD917113:ODD917114 OMZ917113:OMZ917114 OWV917113:OWV917114 PGR917113:PGR917114 PQN917113:PQN917114 QAJ917113:QAJ917114 QKF917113:QKF917114 QUB917113:QUB917114 RDX917113:RDX917114 RNT917113:RNT917114 RXP917113:RXP917114 SHL917113:SHL917114 SRH917113:SRH917114 TBD917113:TBD917114 TKZ917113:TKZ917114 TUV917113:TUV917114 UER917113:UER917114 UON917113:UON917114 UYJ917113:UYJ917114 VIF917113:VIF917114 VSB917113:VSB917114 WBX917113:WBX917114 WLT917113:WLT917114 WVP917113:WVP917114 D982584:D982585 JD982649:JD982650 SZ982649:SZ982650 ACV982649:ACV982650 AMR982649:AMR982650 AWN982649:AWN982650 BGJ982649:BGJ982650 BQF982649:BQF982650 CAB982649:CAB982650 CJX982649:CJX982650 CTT982649:CTT982650 DDP982649:DDP982650 DNL982649:DNL982650 DXH982649:DXH982650 EHD982649:EHD982650 EQZ982649:EQZ982650 FAV982649:FAV982650 FKR982649:FKR982650 FUN982649:FUN982650 GEJ982649:GEJ982650 GOF982649:GOF982650 GYB982649:GYB982650 HHX982649:HHX982650 HRT982649:HRT982650 IBP982649:IBP982650 ILL982649:ILL982650 IVH982649:IVH982650 JFD982649:JFD982650 JOZ982649:JOZ982650 JYV982649:JYV982650 KIR982649:KIR982650 KSN982649:KSN982650 LCJ982649:LCJ982650 LMF982649:LMF982650 LWB982649:LWB982650 MFX982649:MFX982650 MPT982649:MPT982650 MZP982649:MZP982650 NJL982649:NJL982650 NTH982649:NTH982650 ODD982649:ODD982650 OMZ982649:OMZ982650 OWV982649:OWV982650 PGR982649:PGR982650 PQN982649:PQN982650 QAJ982649:QAJ982650 QKF982649:QKF982650 QUB982649:QUB982650 RDX982649:RDX982650 RNT982649:RNT982650 RXP982649:RXP982650 SHL982649:SHL982650 SRH982649:SRH982650 TBD982649:TBD982650 TKZ982649:TKZ982650 TUV982649:TUV982650 UER982649:UER982650 UON982649:UON982650 UYJ982649:UYJ982650 VIF982649:VIF982650 VSB982649:VSB982650 WBX982649:WBX982650 WLT982649:WLT982650 JD35 JD37:JD44 SZ35 SZ37:SZ44 ACV35 ACV37:ACV44 AMR35 AMR37:AMR44 AWN35 AWN37:AWN44 BGJ35 BGJ37:BGJ44 BQF35 BQF37:BQF44 CAB35 CAB37:CAB44 CJX35 CJX37:CJX44 CTT35 CTT37:CTT44 DDP35 DDP37:DDP44 DNL35 DNL37:DNL44 DXH35 DXH37:DXH44 EHD35 EHD37:EHD44 EQZ35 EQZ37:EQZ44 FAV35 FAV37:FAV44 FKR35 FKR37:FKR44 FUN35 FUN37:FUN44 GEJ35 GEJ37:GEJ44 GOF35 GOF37:GOF44 GYB35 GYB37:GYB44 HHX35 HHX37:HHX44 HRT35 HRT37:HRT44 IBP35 IBP37:IBP44 ILL35 ILL37:ILL44 IVH35 IVH37:IVH44 JFD35 JFD37:JFD44 JOZ35 JOZ37:JOZ44 JYV35 JYV37:JYV44 KIR35 KIR37:KIR44 KSN35 KSN37:KSN44 LCJ35 LCJ37:LCJ44 LMF35 LMF37:LMF44 LWB35 LWB37:LWB44 MFX35 MFX37:MFX44 MPT35 MPT37:MPT44 MZP35 MZP37:MZP44 NJL35 NJL37:NJL44 NTH35 NTH37:NTH44 ODD35 ODD37:ODD44 OMZ35 OMZ37:OMZ44 OWV35 OWV37:OWV44 PGR35 PGR37:PGR44 PQN35 PQN37:PQN44 QAJ35 QAJ37:QAJ44 QKF35 QKF37:QKF44 QUB35 QUB37:QUB44 RDX35 RDX37:RDX44 RNT35 RNT37:RNT44 RXP35 RXP37:RXP44 SHL35 SHL37:SHL44 SRH35 SRH37:SRH44 TBD35 TBD37:TBD44 TKZ35 TKZ37:TKZ44 TUV35 TUV37:TUV44 UER35 UER37:UER44 UON35 UON37:UON44 UYJ35 UYJ37:UYJ44 VIF35 VIF37:VIF44 VSB35 VSB37:VSB44 WBX35 WBX37:WBX44 WLT35 WLT37:WLT44 WVP35 WVP37:WVP44">
      <formula1>#REF!</formula1>
    </dataValidation>
    <dataValidation type="list" allowBlank="1" showInputMessage="1" showErrorMessage="1" sqref="D49">
      <formula1>ClassList</formula1>
    </dataValidation>
    <dataValidation type="whole" allowBlank="1" showInputMessage="1" showErrorMessage="1" sqref="D50">
      <formula1>0</formula1>
      <formula2>9999</formula2>
    </dataValidation>
    <dataValidation type="list" allowBlank="1" showInputMessage="1" showErrorMessage="1" sqref="D51">
      <formula1>AsteriskPointsList</formula1>
    </dataValidation>
    <dataValidation type="list" allowBlank="1" showInputMessage="1" showErrorMessage="1" sqref="JD89 WLT982676 WBX982676 VSB982676 VIF982676 UYJ982676 UON982676 UER982676 TUV982676 TKZ982676 TBD982676 SRH982676 SHL982676 RXP982676 RNT982676 RDX982676 QUB982676 QKF982676 QAJ982676 PQN982676 PGR982676 OWV982676 OMZ982676 ODD982676 NTH982676 NJL982676 MZP982676 MPT982676 MFX982676 LWB982676 LMF982676 LCJ982676 KSN982676 KIR982676 JYV982676 JOZ982676 JFD982676 IVH982676 ILL982676 IBP982676 HRT982676 HHX982676 GYB982676 GOF982676 GEJ982676 FUN982676 FKR982676 FAV982676 EQZ982676 EHD982676 DXH982676 DNL982676 DDP982676 CTT982676 CJX982676 CAB982676 BQF982676 BGJ982676 AWN982676 AMR982676 ACV982676 SZ982676 JD982676 D982611 WVP917140 WLT917140 WBX917140 VSB917140 VIF917140 UYJ917140 UON917140 UER917140 TUV917140 TKZ917140 TBD917140 SRH917140 SHL917140 RXP917140 RNT917140 RDX917140 QUB917140 QKF917140 QAJ917140 PQN917140 PGR917140 OWV917140 OMZ917140 ODD917140 NTH917140 NJL917140 MZP917140 MPT917140 MFX917140 LWB917140 LMF917140 LCJ917140 KSN917140 KIR917140 JYV917140 JOZ917140 JFD917140 IVH917140 ILL917140 IBP917140 HRT917140 HHX917140 GYB917140 GOF917140 GEJ917140 FUN917140 FKR917140 FAV917140 EQZ917140 EHD917140 DXH917140 DNL917140 DDP917140 CTT917140 CJX917140 CAB917140 BQF917140 BGJ917140 AWN917140 AMR917140 ACV917140 SZ917140 JD917140 D917075 WVP851604 WLT851604 WBX851604 VSB851604 VIF851604 UYJ851604 UON851604 UER851604 TUV851604 TKZ851604 TBD851604 SRH851604 SHL851604 RXP851604 RNT851604 RDX851604 QUB851604 QKF851604 QAJ851604 PQN851604 PGR851604 OWV851604 OMZ851604 ODD851604 NTH851604 NJL851604 MZP851604 MPT851604 MFX851604 LWB851604 LMF851604 LCJ851604 KSN851604 KIR851604 JYV851604 JOZ851604 JFD851604 IVH851604 ILL851604 IBP851604 HRT851604 HHX851604 GYB851604 GOF851604 GEJ851604 FUN851604 FKR851604 FAV851604 EQZ851604 EHD851604 DXH851604 DNL851604 DDP851604 CTT851604 CJX851604 CAB851604 BQF851604 BGJ851604 AWN851604 AMR851604 ACV851604 SZ851604 JD851604 D851539 WVP786068 WLT786068 WBX786068 VSB786068 VIF786068 UYJ786068 UON786068 UER786068 TUV786068 TKZ786068 TBD786068 SRH786068 SHL786068 RXP786068 RNT786068 RDX786068 QUB786068 QKF786068 QAJ786068 PQN786068 PGR786068 OWV786068 OMZ786068 ODD786068 NTH786068 NJL786068 MZP786068 MPT786068 MFX786068 LWB786068 LMF786068 LCJ786068 KSN786068 KIR786068 JYV786068 JOZ786068 JFD786068 IVH786068 ILL786068 IBP786068 HRT786068 HHX786068 GYB786068 GOF786068 GEJ786068 FUN786068 FKR786068 FAV786068 EQZ786068 EHD786068 DXH786068 DNL786068 DDP786068 CTT786068 CJX786068 CAB786068 BQF786068 BGJ786068 AWN786068 AMR786068 ACV786068 SZ786068 JD786068 D786003 WVP720532 WLT720532 WBX720532 VSB720532 VIF720532 UYJ720532 UON720532 UER720532 TUV720532 TKZ720532 TBD720532 SRH720532 SHL720532 RXP720532 RNT720532 RDX720532 QUB720532 QKF720532 QAJ720532 PQN720532 PGR720532 OWV720532 OMZ720532 ODD720532 NTH720532 NJL720532 MZP720532 MPT720532 MFX720532 LWB720532 LMF720532 LCJ720532 KSN720532 KIR720532 JYV720532 JOZ720532 JFD720532 IVH720532 ILL720532 IBP720532 HRT720532 HHX720532 GYB720532 GOF720532 GEJ720532 FUN720532 FKR720532 FAV720532 EQZ720532 EHD720532 DXH720532 DNL720532 DDP720532 CTT720532 CJX720532 CAB720532 BQF720532 BGJ720532 AWN720532 AMR720532 ACV720532 SZ720532 JD720532 D720467 WVP654996 WLT654996 WBX654996 VSB654996 VIF654996 UYJ654996 UON654996 UER654996 TUV654996 TKZ654996 TBD654996 SRH654996 SHL654996 RXP654996 RNT654996 RDX654996 QUB654996 QKF654996 QAJ654996 PQN654996 PGR654996 OWV654996 OMZ654996 ODD654996 NTH654996 NJL654996 MZP654996 MPT654996 MFX654996 LWB654996 LMF654996 LCJ654996 KSN654996 KIR654996 JYV654996 JOZ654996 JFD654996 IVH654996 ILL654996 IBP654996 HRT654996 HHX654996 GYB654996 GOF654996 GEJ654996 FUN654996 FKR654996 FAV654996 EQZ654996 EHD654996 DXH654996 DNL654996 DDP654996 CTT654996 CJX654996 CAB654996 BQF654996 BGJ654996 AWN654996 AMR654996 ACV654996 SZ654996 JD654996 D654931 WVP589460 WLT589460 WBX589460 VSB589460 VIF589460 UYJ589460 UON589460 UER589460 TUV589460 TKZ589460 TBD589460 SRH589460 SHL589460 RXP589460 RNT589460 RDX589460 QUB589460 QKF589460 QAJ589460 PQN589460 PGR589460 OWV589460 OMZ589460 ODD589460 NTH589460 NJL589460 MZP589460 MPT589460 MFX589460 LWB589460 LMF589460 LCJ589460 KSN589460 KIR589460 JYV589460 JOZ589460 JFD589460 IVH589460 ILL589460 IBP589460 HRT589460 HHX589460 GYB589460 GOF589460 GEJ589460 FUN589460 FKR589460 FAV589460 EQZ589460 EHD589460 DXH589460 DNL589460 DDP589460 CTT589460 CJX589460 CAB589460 BQF589460 BGJ589460 AWN589460 AMR589460 ACV589460 SZ589460 JD589460 D589395 WVP523924 WLT523924 WBX523924 VSB523924 VIF523924 UYJ523924 UON523924 UER523924 TUV523924 TKZ523924 TBD523924 SRH523924 SHL523924 RXP523924 RNT523924 RDX523924 QUB523924 QKF523924 QAJ523924 PQN523924 PGR523924 OWV523924 OMZ523924 ODD523924 NTH523924 NJL523924 MZP523924 MPT523924 MFX523924 LWB523924 LMF523924 LCJ523924 KSN523924 KIR523924 JYV523924 JOZ523924 JFD523924 IVH523924 ILL523924 IBP523924 HRT523924 HHX523924 GYB523924 GOF523924 GEJ523924 FUN523924 FKR523924 FAV523924 EQZ523924 EHD523924 DXH523924 DNL523924 DDP523924 CTT523924 CJX523924 CAB523924 BQF523924 BGJ523924 AWN523924 AMR523924 ACV523924 SZ523924 JD523924 D523859 WVP458388 WLT458388 WBX458388 VSB458388 VIF458388 UYJ458388 UON458388 UER458388 TUV458388 TKZ458388 TBD458388 SRH458388 SHL458388 RXP458388 RNT458388 RDX458388 QUB458388 QKF458388 QAJ458388 PQN458388 PGR458388 OWV458388 OMZ458388 ODD458388 NTH458388 NJL458388 MZP458388 MPT458388 MFX458388 LWB458388 LMF458388 LCJ458388 KSN458388 KIR458388 JYV458388 JOZ458388 JFD458388 IVH458388 ILL458388 IBP458388 HRT458388 HHX458388 GYB458388 GOF458388 GEJ458388 FUN458388 FKR458388 FAV458388 EQZ458388 EHD458388 DXH458388 DNL458388 DDP458388 CTT458388 CJX458388 CAB458388 BQF458388 BGJ458388 AWN458388 AMR458388 ACV458388 SZ458388 JD458388 D458323 WVP392852 WLT392852 WBX392852 VSB392852 VIF392852 UYJ392852 UON392852 UER392852 TUV392852 TKZ392852 TBD392852 SRH392852 SHL392852 RXP392852 RNT392852 RDX392852 QUB392852 QKF392852 QAJ392852 PQN392852 PGR392852 OWV392852 OMZ392852 ODD392852 NTH392852 NJL392852 MZP392852 MPT392852 MFX392852 LWB392852 LMF392852 LCJ392852 KSN392852 KIR392852 JYV392852 JOZ392852 JFD392852 IVH392852 ILL392852 IBP392852 HRT392852 HHX392852 GYB392852 GOF392852 GEJ392852 FUN392852 FKR392852 FAV392852 EQZ392852 EHD392852 DXH392852 DNL392852 DDP392852 CTT392852 CJX392852 CAB392852 BQF392852 BGJ392852 AWN392852 AMR392852 ACV392852 SZ392852 JD392852 D392787 WVP327316 WLT327316 WBX327316 VSB327316 VIF327316 UYJ327316 UON327316 UER327316 TUV327316 TKZ327316 TBD327316 SRH327316 SHL327316 RXP327316 RNT327316 RDX327316 QUB327316 QKF327316 QAJ327316 PQN327316 PGR327316 OWV327316 OMZ327316 ODD327316 NTH327316 NJL327316 MZP327316 MPT327316 MFX327316 LWB327316 LMF327316 LCJ327316 KSN327316 KIR327316 JYV327316 JOZ327316 JFD327316 IVH327316 ILL327316 IBP327316 HRT327316 HHX327316 GYB327316 GOF327316 GEJ327316 FUN327316 FKR327316 FAV327316 EQZ327316 EHD327316 DXH327316 DNL327316 DDP327316 CTT327316 CJX327316 CAB327316 BQF327316 BGJ327316 AWN327316 AMR327316 ACV327316 SZ327316 JD327316 D327251 WVP261780 WLT261780 WBX261780 VSB261780 VIF261780 UYJ261780 UON261780 UER261780 TUV261780 TKZ261780 TBD261780 SRH261780 SHL261780 RXP261780 RNT261780 RDX261780 QUB261780 QKF261780 QAJ261780 PQN261780 PGR261780 OWV261780 OMZ261780 ODD261780 NTH261780 NJL261780 MZP261780 MPT261780 MFX261780 LWB261780 LMF261780 LCJ261780 KSN261780 KIR261780 JYV261780 JOZ261780 JFD261780 IVH261780 ILL261780 IBP261780 HRT261780 HHX261780 GYB261780 GOF261780 GEJ261780 FUN261780 FKR261780 FAV261780 EQZ261780 EHD261780 DXH261780 DNL261780 DDP261780 CTT261780 CJX261780 CAB261780 BQF261780 BGJ261780 AWN261780 AMR261780 ACV261780 SZ261780 JD261780 D261715 WVP196244 WLT196244 WBX196244 VSB196244 VIF196244 UYJ196244 UON196244 UER196244 TUV196244 TKZ196244 TBD196244 SRH196244 SHL196244 RXP196244 RNT196244 RDX196244 QUB196244 QKF196244 QAJ196244 PQN196244 PGR196244 OWV196244 OMZ196244 ODD196244 NTH196244 NJL196244 MZP196244 MPT196244 MFX196244 LWB196244 LMF196244 LCJ196244 KSN196244 KIR196244 JYV196244 JOZ196244 JFD196244 IVH196244 ILL196244 IBP196244 HRT196244 HHX196244 GYB196244 GOF196244 GEJ196244 FUN196244 FKR196244 FAV196244 EQZ196244 EHD196244 DXH196244 DNL196244 DDP196244 CTT196244 CJX196244 CAB196244 BQF196244 BGJ196244 AWN196244 AMR196244 ACV196244 SZ196244 JD196244 D196179 WVP130708 WLT130708 WBX130708 VSB130708 VIF130708 UYJ130708 UON130708 UER130708 TUV130708 TKZ130708 TBD130708 SRH130708 SHL130708 RXP130708 RNT130708 RDX130708 QUB130708 QKF130708 QAJ130708 PQN130708 PGR130708 OWV130708 OMZ130708 ODD130708 NTH130708 NJL130708 MZP130708 MPT130708 MFX130708 LWB130708 LMF130708 LCJ130708 KSN130708 KIR130708 JYV130708 JOZ130708 JFD130708 IVH130708 ILL130708 IBP130708 HRT130708 HHX130708 GYB130708 GOF130708 GEJ130708 FUN130708 FKR130708 FAV130708 EQZ130708 EHD130708 DXH130708 DNL130708 DDP130708 CTT130708 CJX130708 CAB130708 BQF130708 BGJ130708 AWN130708 AMR130708 ACV130708 SZ130708 JD130708 D130643 WVP65172 WLT65172 WBX65172 VSB65172 VIF65172 UYJ65172 UON65172 UER65172 TUV65172 TKZ65172 TBD65172 SRH65172 SHL65172 RXP65172 RNT65172 RDX65172 QUB65172 QKF65172 QAJ65172 PQN65172 PGR65172 OWV65172 OMZ65172 ODD65172 NTH65172 NJL65172 MZP65172 MPT65172 MFX65172 LWB65172 LMF65172 LCJ65172 KSN65172 KIR65172 JYV65172 JOZ65172 JFD65172 IVH65172 ILL65172 IBP65172 HRT65172 HHX65172 GYB65172 GOF65172 GEJ65172 FUN65172 FKR65172 FAV65172 EQZ65172 EHD65172 DXH65172 DNL65172 DDP65172 CTT65172 CJX65172 CAB65172 BQF65172 BGJ65172 AWN65172 AMR65172 ACV65172 SZ65172 JD65172 D65107 WVP89 WLT89 WBX89 VSB89 VIF89 UYJ89 UON89 UER89 TUV89 TKZ89 TBD89 SRH89 SHL89 RXP89 RNT89 RDX89 QUB89 QKF89 QAJ89 PQN89 PGR89 OWV89 OMZ89 ODD89 NTH89 NJL89 MZP89 MPT89 MFX89 LWB89 LMF89 LCJ89 KSN89 KIR89 JYV89 JOZ89 JFD89 IVH89 ILL89 IBP89 HRT89 HHX89 GYB89 GOF89 GEJ89 FUN89 FKR89 FAV89 EQZ89 EHD89 DXH89 DNL89 DDP89 CTT89 CJX89 CAB89 BQF89 BGJ89 AWN89 AMR89 ACV89 SZ89">
      <formula1>$AH$77:$AH$83</formula1>
    </dataValidation>
    <dataValidation type="list" allowBlank="1" showInputMessage="1" showErrorMessage="1" sqref="WVP982686 WLT982686 WBX982686 VSB982686 VIF982686 UYJ982686 UON982686 UER982686 TUV982686 TKZ982686 TBD982686 SRH982686 SHL982686 RXP982686 RNT982686 RDX982686 QUB982686 QKF982686 QAJ982686 PQN982686 PGR982686 OWV982686 OMZ982686 ODD982686 NTH982686 NJL982686 MZP982686 MPT982686 MFX982686 LWB982686 LMF982686 LCJ982686 KSN982686 KIR982686 JYV982686 JOZ982686 JFD982686 IVH982686 ILL982686 IBP982686 HRT982686 HHX982686 GYB982686 GOF982686 GEJ982686 FUN982686 FKR982686 FAV982686 EQZ982686 EHD982686 DXH982686 DNL982686 DDP982686 CTT982686 CJX982686 CAB982686 BQF982686 BGJ982686 AWN982686 AMR982686 ACV982686 SZ982686 JD982686 D982621 WVP917150 WLT917150 WBX917150 VSB917150 VIF917150 UYJ917150 UON917150 UER917150 TUV917150 TKZ917150 TBD917150 SRH917150 SHL917150 RXP917150 RNT917150 RDX917150 QUB917150 QKF917150 QAJ917150 PQN917150 PGR917150 OWV917150 OMZ917150 ODD917150 NTH917150 NJL917150 MZP917150 MPT917150 MFX917150 LWB917150 LMF917150 LCJ917150 KSN917150 KIR917150 JYV917150 JOZ917150 JFD917150 IVH917150 ILL917150 IBP917150 HRT917150 HHX917150 GYB917150 GOF917150 GEJ917150 FUN917150 FKR917150 FAV917150 EQZ917150 EHD917150 DXH917150 DNL917150 DDP917150 CTT917150 CJX917150 CAB917150 BQF917150 BGJ917150 AWN917150 AMR917150 ACV917150 SZ917150 JD917150 D917085 WVP851614 WLT851614 WBX851614 VSB851614 VIF851614 UYJ851614 UON851614 UER851614 TUV851614 TKZ851614 TBD851614 SRH851614 SHL851614 RXP851614 RNT851614 RDX851614 QUB851614 QKF851614 QAJ851614 PQN851614 PGR851614 OWV851614 OMZ851614 ODD851614 NTH851614 NJL851614 MZP851614 MPT851614 MFX851614 LWB851614 LMF851614 LCJ851614 KSN851614 KIR851614 JYV851614 JOZ851614 JFD851614 IVH851614 ILL851614 IBP851614 HRT851614 HHX851614 GYB851614 GOF851614 GEJ851614 FUN851614 FKR851614 FAV851614 EQZ851614 EHD851614 DXH851614 DNL851614 DDP851614 CTT851614 CJX851614 CAB851614 BQF851614 BGJ851614 AWN851614 AMR851614 ACV851614 SZ851614 JD851614 D851549 WVP786078 WLT786078 WBX786078 VSB786078 VIF786078 UYJ786078 UON786078 UER786078 TUV786078 TKZ786078 TBD786078 SRH786078 SHL786078 RXP786078 RNT786078 RDX786078 QUB786078 QKF786078 QAJ786078 PQN786078 PGR786078 OWV786078 OMZ786078 ODD786078 NTH786078 NJL786078 MZP786078 MPT786078 MFX786078 LWB786078 LMF786078 LCJ786078 KSN786078 KIR786078 JYV786078 JOZ786078 JFD786078 IVH786078 ILL786078 IBP786078 HRT786078 HHX786078 GYB786078 GOF786078 GEJ786078 FUN786078 FKR786078 FAV786078 EQZ786078 EHD786078 DXH786078 DNL786078 DDP786078 CTT786078 CJX786078 CAB786078 BQF786078 BGJ786078 AWN786078 AMR786078 ACV786078 SZ786078 JD786078 D786013 WVP720542 WLT720542 WBX720542 VSB720542 VIF720542 UYJ720542 UON720542 UER720542 TUV720542 TKZ720542 TBD720542 SRH720542 SHL720542 RXP720542 RNT720542 RDX720542 QUB720542 QKF720542 QAJ720542 PQN720542 PGR720542 OWV720542 OMZ720542 ODD720542 NTH720542 NJL720542 MZP720542 MPT720542 MFX720542 LWB720542 LMF720542 LCJ720542 KSN720542 KIR720542 JYV720542 JOZ720542 JFD720542 IVH720542 ILL720542 IBP720542 HRT720542 HHX720542 GYB720542 GOF720542 GEJ720542 FUN720542 FKR720542 FAV720542 EQZ720542 EHD720542 DXH720542 DNL720542 DDP720542 CTT720542 CJX720542 CAB720542 BQF720542 BGJ720542 AWN720542 AMR720542 ACV720542 SZ720542 JD720542 D720477 WVP655006 WLT655006 WBX655006 VSB655006 VIF655006 UYJ655006 UON655006 UER655006 TUV655006 TKZ655006 TBD655006 SRH655006 SHL655006 RXP655006 RNT655006 RDX655006 QUB655006 QKF655006 QAJ655006 PQN655006 PGR655006 OWV655006 OMZ655006 ODD655006 NTH655006 NJL655006 MZP655006 MPT655006 MFX655006 LWB655006 LMF655006 LCJ655006 KSN655006 KIR655006 JYV655006 JOZ655006 JFD655006 IVH655006 ILL655006 IBP655006 HRT655006 HHX655006 GYB655006 GOF655006 GEJ655006 FUN655006 FKR655006 FAV655006 EQZ655006 EHD655006 DXH655006 DNL655006 DDP655006 CTT655006 CJX655006 CAB655006 BQF655006 BGJ655006 AWN655006 AMR655006 ACV655006 SZ655006 JD655006 D654941 WVP589470 WLT589470 WBX589470 VSB589470 VIF589470 UYJ589470 UON589470 UER589470 TUV589470 TKZ589470 TBD589470 SRH589470 SHL589470 RXP589470 RNT589470 RDX589470 QUB589470 QKF589470 QAJ589470 PQN589470 PGR589470 OWV589470 OMZ589470 ODD589470 NTH589470 NJL589470 MZP589470 MPT589470 MFX589470 LWB589470 LMF589470 LCJ589470 KSN589470 KIR589470 JYV589470 JOZ589470 JFD589470 IVH589470 ILL589470 IBP589470 HRT589470 HHX589470 GYB589470 GOF589470 GEJ589470 FUN589470 FKR589470 FAV589470 EQZ589470 EHD589470 DXH589470 DNL589470 DDP589470 CTT589470 CJX589470 CAB589470 BQF589470 BGJ589470 AWN589470 AMR589470 ACV589470 SZ589470 JD589470 D589405 WVP523934 WLT523934 WBX523934 VSB523934 VIF523934 UYJ523934 UON523934 UER523934 TUV523934 TKZ523934 TBD523934 SRH523934 SHL523934 RXP523934 RNT523934 RDX523934 QUB523934 QKF523934 QAJ523934 PQN523934 PGR523934 OWV523934 OMZ523934 ODD523934 NTH523934 NJL523934 MZP523934 MPT523934 MFX523934 LWB523934 LMF523934 LCJ523934 KSN523934 KIR523934 JYV523934 JOZ523934 JFD523934 IVH523934 ILL523934 IBP523934 HRT523934 HHX523934 GYB523934 GOF523934 GEJ523934 FUN523934 FKR523934 FAV523934 EQZ523934 EHD523934 DXH523934 DNL523934 DDP523934 CTT523934 CJX523934 CAB523934 BQF523934 BGJ523934 AWN523934 AMR523934 ACV523934 SZ523934 JD523934 D523869 WVP458398 WLT458398 WBX458398 VSB458398 VIF458398 UYJ458398 UON458398 UER458398 TUV458398 TKZ458398 TBD458398 SRH458398 SHL458398 RXP458398 RNT458398 RDX458398 QUB458398 QKF458398 QAJ458398 PQN458398 PGR458398 OWV458398 OMZ458398 ODD458398 NTH458398 NJL458398 MZP458398 MPT458398 MFX458398 LWB458398 LMF458398 LCJ458398 KSN458398 KIR458398 JYV458398 JOZ458398 JFD458398 IVH458398 ILL458398 IBP458398 HRT458398 HHX458398 GYB458398 GOF458398 GEJ458398 FUN458398 FKR458398 FAV458398 EQZ458398 EHD458398 DXH458398 DNL458398 DDP458398 CTT458398 CJX458398 CAB458398 BQF458398 BGJ458398 AWN458398 AMR458398 ACV458398 SZ458398 JD458398 D458333 WVP392862 WLT392862 WBX392862 VSB392862 VIF392862 UYJ392862 UON392862 UER392862 TUV392862 TKZ392862 TBD392862 SRH392862 SHL392862 RXP392862 RNT392862 RDX392862 QUB392862 QKF392862 QAJ392862 PQN392862 PGR392862 OWV392862 OMZ392862 ODD392862 NTH392862 NJL392862 MZP392862 MPT392862 MFX392862 LWB392862 LMF392862 LCJ392862 KSN392862 KIR392862 JYV392862 JOZ392862 JFD392862 IVH392862 ILL392862 IBP392862 HRT392862 HHX392862 GYB392862 GOF392862 GEJ392862 FUN392862 FKR392862 FAV392862 EQZ392862 EHD392862 DXH392862 DNL392862 DDP392862 CTT392862 CJX392862 CAB392862 BQF392862 BGJ392862 AWN392862 AMR392862 ACV392862 SZ392862 JD392862 D392797 WVP327326 WLT327326 WBX327326 VSB327326 VIF327326 UYJ327326 UON327326 UER327326 TUV327326 TKZ327326 TBD327326 SRH327326 SHL327326 RXP327326 RNT327326 RDX327326 QUB327326 QKF327326 QAJ327326 PQN327326 PGR327326 OWV327326 OMZ327326 ODD327326 NTH327326 NJL327326 MZP327326 MPT327326 MFX327326 LWB327326 LMF327326 LCJ327326 KSN327326 KIR327326 JYV327326 JOZ327326 JFD327326 IVH327326 ILL327326 IBP327326 HRT327326 HHX327326 GYB327326 GOF327326 GEJ327326 FUN327326 FKR327326 FAV327326 EQZ327326 EHD327326 DXH327326 DNL327326 DDP327326 CTT327326 CJX327326 CAB327326 BQF327326 BGJ327326 AWN327326 AMR327326 ACV327326 SZ327326 JD327326 D327261 WVP261790 WLT261790 WBX261790 VSB261790 VIF261790 UYJ261790 UON261790 UER261790 TUV261790 TKZ261790 TBD261790 SRH261790 SHL261790 RXP261790 RNT261790 RDX261790 QUB261790 QKF261790 QAJ261790 PQN261790 PGR261790 OWV261790 OMZ261790 ODD261790 NTH261790 NJL261790 MZP261790 MPT261790 MFX261790 LWB261790 LMF261790 LCJ261790 KSN261790 KIR261790 JYV261790 JOZ261790 JFD261790 IVH261790 ILL261790 IBP261790 HRT261790 HHX261790 GYB261790 GOF261790 GEJ261790 FUN261790 FKR261790 FAV261790 EQZ261790 EHD261790 DXH261790 DNL261790 DDP261790 CTT261790 CJX261790 CAB261790 BQF261790 BGJ261790 AWN261790 AMR261790 ACV261790 SZ261790 JD261790 D261725 WVP196254 WLT196254 WBX196254 VSB196254 VIF196254 UYJ196254 UON196254 UER196254 TUV196254 TKZ196254 TBD196254 SRH196254 SHL196254 RXP196254 RNT196254 RDX196254 QUB196254 QKF196254 QAJ196254 PQN196254 PGR196254 OWV196254 OMZ196254 ODD196254 NTH196254 NJL196254 MZP196254 MPT196254 MFX196254 LWB196254 LMF196254 LCJ196254 KSN196254 KIR196254 JYV196254 JOZ196254 JFD196254 IVH196254 ILL196254 IBP196254 HRT196254 HHX196254 GYB196254 GOF196254 GEJ196254 FUN196254 FKR196254 FAV196254 EQZ196254 EHD196254 DXH196254 DNL196254 DDP196254 CTT196254 CJX196254 CAB196254 BQF196254 BGJ196254 AWN196254 AMR196254 ACV196254 SZ196254 JD196254 D196189 WVP130718 WLT130718 WBX130718 VSB130718 VIF130718 UYJ130718 UON130718 UER130718 TUV130718 TKZ130718 TBD130718 SRH130718 SHL130718 RXP130718 RNT130718 RDX130718 QUB130718 QKF130718 QAJ130718 PQN130718 PGR130718 OWV130718 OMZ130718 ODD130718 NTH130718 NJL130718 MZP130718 MPT130718 MFX130718 LWB130718 LMF130718 LCJ130718 KSN130718 KIR130718 JYV130718 JOZ130718 JFD130718 IVH130718 ILL130718 IBP130718 HRT130718 HHX130718 GYB130718 GOF130718 GEJ130718 FUN130718 FKR130718 FAV130718 EQZ130718 EHD130718 DXH130718 DNL130718 DDP130718 CTT130718 CJX130718 CAB130718 BQF130718 BGJ130718 AWN130718 AMR130718 ACV130718 SZ130718 JD130718 D130653 WVP65182 WLT65182 WBX65182 VSB65182 VIF65182 UYJ65182 UON65182 UER65182 TUV65182 TKZ65182 TBD65182 SRH65182 SHL65182 RXP65182 RNT65182 RDX65182 QUB65182 QKF65182 QAJ65182 PQN65182 PGR65182 OWV65182 OMZ65182 ODD65182 NTH65182 NJL65182 MZP65182 MPT65182 MFX65182 LWB65182 LMF65182 LCJ65182 KSN65182 KIR65182 JYV65182 JOZ65182 JFD65182 IVH65182 ILL65182 IBP65182 HRT65182 HHX65182 GYB65182 GOF65182 GEJ65182 FUN65182 FKR65182 FAV65182 EQZ65182 EHD65182 DXH65182 DNL65182 DDP65182 CTT65182 CJX65182 CAB65182 BQF65182 BGJ65182 AWN65182 AMR65182 ACV65182 SZ65182 JD65182 WVP99 WLT99 WBX99 VSB99 VIF99 UYJ99 UON99 UER99 TUV99 TKZ99 TBD99 SRH99 SHL99 RXP99 RNT99 RDX99 QUB99 QKF99 QAJ99 PQN99 PGR99 OWV99 OMZ99 ODD99 NTH99 NJL99 MZP99 MPT99 MFX99 LWB99 LMF99 LCJ99 KSN99 KIR99 JYV99 JOZ99 JFD99 IVH99 ILL99 IBP99 HRT99 HHX99 GYB99 GOF99 GEJ99 FUN99 FKR99 FAV99 EQZ99 EHD99 DXH99 DNL99 DDP99 CTT99 CJX99 CAB99 BQF99 BGJ99 AWN99 AMR99 ACV99 SZ99 JD99">
      <formula1>$AJ$7:$AJ$38</formula1>
    </dataValidation>
  </dataValidations>
  <pageMargins left="0.75" right="0.75" top="1" bottom="1" header="0.5" footer="0.5"/>
  <pageSetup scale="54" fitToHeight="3" orientation="portrait" r:id="rId1"/>
  <headerFooter alignWithMargins="0"/>
  <ignoredErrors>
    <ignoredError sqref="B122 B157:B158"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3</xdr:col>
                    <xdr:colOff>228600</xdr:colOff>
                    <xdr:row>101</xdr:row>
                    <xdr:rowOff>171450</xdr:rowOff>
                  </from>
                  <to>
                    <xdr:col>4</xdr:col>
                    <xdr:colOff>533400</xdr:colOff>
                    <xdr:row>103</xdr:row>
                    <xdr:rowOff>9525</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3</xdr:col>
                    <xdr:colOff>228600</xdr:colOff>
                    <xdr:row>102</xdr:row>
                    <xdr:rowOff>180975</xdr:rowOff>
                  </from>
                  <to>
                    <xdr:col>4</xdr:col>
                    <xdr:colOff>533400</xdr:colOff>
                    <xdr:row>104</xdr:row>
                    <xdr:rowOff>19050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3</xdr:col>
                    <xdr:colOff>219075</xdr:colOff>
                    <xdr:row>105</xdr:row>
                    <xdr:rowOff>171450</xdr:rowOff>
                  </from>
                  <to>
                    <xdr:col>4</xdr:col>
                    <xdr:colOff>523875</xdr:colOff>
                    <xdr:row>107</xdr:row>
                    <xdr:rowOff>9525</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3</xdr:col>
                    <xdr:colOff>228600</xdr:colOff>
                    <xdr:row>93</xdr:row>
                    <xdr:rowOff>171450</xdr:rowOff>
                  </from>
                  <to>
                    <xdr:col>4</xdr:col>
                    <xdr:colOff>533400</xdr:colOff>
                    <xdr:row>95</xdr:row>
                    <xdr:rowOff>9525</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3</xdr:col>
                    <xdr:colOff>219075</xdr:colOff>
                    <xdr:row>84</xdr:row>
                    <xdr:rowOff>161925</xdr:rowOff>
                  </from>
                  <to>
                    <xdr:col>4</xdr:col>
                    <xdr:colOff>523875</xdr:colOff>
                    <xdr:row>86</xdr:row>
                    <xdr:rowOff>28575</xdr:rowOff>
                  </to>
                </anchor>
              </controlPr>
            </control>
          </mc:Choice>
        </mc:AlternateContent>
        <mc:AlternateContent xmlns:mc="http://schemas.openxmlformats.org/markup-compatibility/2006">
          <mc:Choice Requires="x14">
            <control shapeId="2058" r:id="rId9" name="Check Box 10">
              <controlPr defaultSize="0" autoFill="0" autoLine="0" autoPict="0">
                <anchor moveWithCells="1">
                  <from>
                    <xdr:col>3</xdr:col>
                    <xdr:colOff>228600</xdr:colOff>
                    <xdr:row>94</xdr:row>
                    <xdr:rowOff>152400</xdr:rowOff>
                  </from>
                  <to>
                    <xdr:col>4</xdr:col>
                    <xdr:colOff>533400</xdr:colOff>
                    <xdr:row>96</xdr:row>
                    <xdr:rowOff>19050</xdr:rowOff>
                  </to>
                </anchor>
              </controlPr>
            </control>
          </mc:Choice>
        </mc:AlternateContent>
        <mc:AlternateContent xmlns:mc="http://schemas.openxmlformats.org/markup-compatibility/2006">
          <mc:Choice Requires="x14">
            <control shapeId="2059" r:id="rId10" name="Check Box 11">
              <controlPr defaultSize="0" autoFill="0" autoLine="0" autoPict="0">
                <anchor moveWithCells="1">
                  <from>
                    <xdr:col>3</xdr:col>
                    <xdr:colOff>228600</xdr:colOff>
                    <xdr:row>95</xdr:row>
                    <xdr:rowOff>142875</xdr:rowOff>
                  </from>
                  <to>
                    <xdr:col>4</xdr:col>
                    <xdr:colOff>533400</xdr:colOff>
                    <xdr:row>97</xdr:row>
                    <xdr:rowOff>9525</xdr:rowOff>
                  </to>
                </anchor>
              </controlPr>
            </control>
          </mc:Choice>
        </mc:AlternateContent>
        <mc:AlternateContent xmlns:mc="http://schemas.openxmlformats.org/markup-compatibility/2006">
          <mc:Choice Requires="x14">
            <control shapeId="2060" r:id="rId11" name="Check Box 12">
              <controlPr defaultSize="0" autoFill="0" autoLine="0" autoPict="0">
                <anchor moveWithCells="1">
                  <from>
                    <xdr:col>3</xdr:col>
                    <xdr:colOff>228600</xdr:colOff>
                    <xdr:row>96</xdr:row>
                    <xdr:rowOff>152400</xdr:rowOff>
                  </from>
                  <to>
                    <xdr:col>4</xdr:col>
                    <xdr:colOff>533400</xdr:colOff>
                    <xdr:row>98</xdr:row>
                    <xdr:rowOff>19050</xdr:rowOff>
                  </to>
                </anchor>
              </controlPr>
            </control>
          </mc:Choice>
        </mc:AlternateContent>
        <mc:AlternateContent xmlns:mc="http://schemas.openxmlformats.org/markup-compatibility/2006">
          <mc:Choice Requires="x14">
            <control shapeId="2061" r:id="rId12" name="Check Box 13">
              <controlPr defaultSize="0" autoFill="0" autoLine="0" autoPict="0">
                <anchor moveWithCells="1">
                  <from>
                    <xdr:col>3</xdr:col>
                    <xdr:colOff>228600</xdr:colOff>
                    <xdr:row>97</xdr:row>
                    <xdr:rowOff>142875</xdr:rowOff>
                  </from>
                  <to>
                    <xdr:col>4</xdr:col>
                    <xdr:colOff>533400</xdr:colOff>
                    <xdr:row>99</xdr:row>
                    <xdr:rowOff>9525</xdr:rowOff>
                  </to>
                </anchor>
              </controlPr>
            </control>
          </mc:Choice>
        </mc:AlternateContent>
        <mc:AlternateContent xmlns:mc="http://schemas.openxmlformats.org/markup-compatibility/2006">
          <mc:Choice Requires="x14">
            <control shapeId="2062" r:id="rId13" name="Check Box 14">
              <controlPr defaultSize="0" autoFill="0" autoLine="0" autoPict="0">
                <anchor moveWithCells="1">
                  <from>
                    <xdr:col>3</xdr:col>
                    <xdr:colOff>228600</xdr:colOff>
                    <xdr:row>98</xdr:row>
                    <xdr:rowOff>171450</xdr:rowOff>
                  </from>
                  <to>
                    <xdr:col>4</xdr:col>
                    <xdr:colOff>533400</xdr:colOff>
                    <xdr:row>100</xdr:row>
                    <xdr:rowOff>9525</xdr:rowOff>
                  </to>
                </anchor>
              </controlPr>
            </control>
          </mc:Choice>
        </mc:AlternateContent>
        <mc:AlternateContent xmlns:mc="http://schemas.openxmlformats.org/markup-compatibility/2006">
          <mc:Choice Requires="x14">
            <control shapeId="2063" r:id="rId14" name="Check Box 15">
              <controlPr defaultSize="0" autoFill="0" autoLine="0" autoPict="0">
                <anchor moveWithCells="1">
                  <from>
                    <xdr:col>3</xdr:col>
                    <xdr:colOff>228600</xdr:colOff>
                    <xdr:row>87</xdr:row>
                    <xdr:rowOff>180975</xdr:rowOff>
                  </from>
                  <to>
                    <xdr:col>4</xdr:col>
                    <xdr:colOff>533400</xdr:colOff>
                    <xdr:row>89</xdr:row>
                    <xdr:rowOff>19050</xdr:rowOff>
                  </to>
                </anchor>
              </controlPr>
            </control>
          </mc:Choice>
        </mc:AlternateContent>
        <mc:AlternateContent xmlns:mc="http://schemas.openxmlformats.org/markup-compatibility/2006">
          <mc:Choice Requires="x14">
            <control shapeId="2064" r:id="rId15" name="Check Box 16">
              <controlPr defaultSize="0" autoFill="0" autoLine="0" autoPict="0">
                <anchor moveWithCells="1">
                  <from>
                    <xdr:col>3</xdr:col>
                    <xdr:colOff>228600</xdr:colOff>
                    <xdr:row>91</xdr:row>
                    <xdr:rowOff>171450</xdr:rowOff>
                  </from>
                  <to>
                    <xdr:col>4</xdr:col>
                    <xdr:colOff>533400</xdr:colOff>
                    <xdr:row>93</xdr:row>
                    <xdr:rowOff>9525</xdr:rowOff>
                  </to>
                </anchor>
              </controlPr>
            </control>
          </mc:Choice>
        </mc:AlternateContent>
        <mc:AlternateContent xmlns:mc="http://schemas.openxmlformats.org/markup-compatibility/2006">
          <mc:Choice Requires="x14">
            <control shapeId="2069" r:id="rId16" name="Check Box 21">
              <controlPr defaultSize="0" autoFill="0" autoLine="0" autoPict="0">
                <anchor moveWithCells="1">
                  <from>
                    <xdr:col>3</xdr:col>
                    <xdr:colOff>219075</xdr:colOff>
                    <xdr:row>114</xdr:row>
                    <xdr:rowOff>161925</xdr:rowOff>
                  </from>
                  <to>
                    <xdr:col>4</xdr:col>
                    <xdr:colOff>523875</xdr:colOff>
                    <xdr:row>116</xdr:row>
                    <xdr:rowOff>28575</xdr:rowOff>
                  </to>
                </anchor>
              </controlPr>
            </control>
          </mc:Choice>
        </mc:AlternateContent>
        <mc:AlternateContent xmlns:mc="http://schemas.openxmlformats.org/markup-compatibility/2006">
          <mc:Choice Requires="x14">
            <control shapeId="2070" r:id="rId17" name="Check Box 22">
              <controlPr defaultSize="0" autoFill="0" autoLine="0" autoPict="0">
                <anchor moveWithCells="1">
                  <from>
                    <xdr:col>3</xdr:col>
                    <xdr:colOff>219075</xdr:colOff>
                    <xdr:row>117</xdr:row>
                    <xdr:rowOff>171450</xdr:rowOff>
                  </from>
                  <to>
                    <xdr:col>4</xdr:col>
                    <xdr:colOff>523875</xdr:colOff>
                    <xdr:row>119</xdr:row>
                    <xdr:rowOff>9525</xdr:rowOff>
                  </to>
                </anchor>
              </controlPr>
            </control>
          </mc:Choice>
        </mc:AlternateContent>
        <mc:AlternateContent xmlns:mc="http://schemas.openxmlformats.org/markup-compatibility/2006">
          <mc:Choice Requires="x14">
            <control shapeId="2071" r:id="rId18" name="Check Box 23">
              <controlPr defaultSize="0" autoFill="0" autoLine="0" autoPict="0">
                <anchor moveWithCells="1">
                  <from>
                    <xdr:col>3</xdr:col>
                    <xdr:colOff>219075</xdr:colOff>
                    <xdr:row>118</xdr:row>
                    <xdr:rowOff>161925</xdr:rowOff>
                  </from>
                  <to>
                    <xdr:col>4</xdr:col>
                    <xdr:colOff>523875</xdr:colOff>
                    <xdr:row>120</xdr:row>
                    <xdr:rowOff>0</xdr:rowOff>
                  </to>
                </anchor>
              </controlPr>
            </control>
          </mc:Choice>
        </mc:AlternateContent>
        <mc:AlternateContent xmlns:mc="http://schemas.openxmlformats.org/markup-compatibility/2006">
          <mc:Choice Requires="x14">
            <control shapeId="2072" r:id="rId19" name="Check Box 24">
              <controlPr defaultSize="0" autoFill="0" autoLine="0" autoPict="0">
                <anchor moveWithCells="1">
                  <from>
                    <xdr:col>3</xdr:col>
                    <xdr:colOff>219075</xdr:colOff>
                    <xdr:row>119</xdr:row>
                    <xdr:rowOff>171450</xdr:rowOff>
                  </from>
                  <to>
                    <xdr:col>4</xdr:col>
                    <xdr:colOff>523875</xdr:colOff>
                    <xdr:row>121</xdr:row>
                    <xdr:rowOff>9525</xdr:rowOff>
                  </to>
                </anchor>
              </controlPr>
            </control>
          </mc:Choice>
        </mc:AlternateContent>
        <mc:AlternateContent xmlns:mc="http://schemas.openxmlformats.org/markup-compatibility/2006">
          <mc:Choice Requires="x14">
            <control shapeId="2073" r:id="rId20" name="Check Box 25">
              <controlPr defaultSize="0" autoFill="0" autoLine="0" autoPict="0">
                <anchor moveWithCells="1">
                  <from>
                    <xdr:col>3</xdr:col>
                    <xdr:colOff>219075</xdr:colOff>
                    <xdr:row>120</xdr:row>
                    <xdr:rowOff>171450</xdr:rowOff>
                  </from>
                  <to>
                    <xdr:col>4</xdr:col>
                    <xdr:colOff>523875</xdr:colOff>
                    <xdr:row>122</xdr:row>
                    <xdr:rowOff>9525</xdr:rowOff>
                  </to>
                </anchor>
              </controlPr>
            </control>
          </mc:Choice>
        </mc:AlternateContent>
        <mc:AlternateContent xmlns:mc="http://schemas.openxmlformats.org/markup-compatibility/2006">
          <mc:Choice Requires="x14">
            <control shapeId="2074" r:id="rId21" name="Check Box 26">
              <controlPr defaultSize="0" autoFill="0" autoLine="0" autoPict="0">
                <anchor moveWithCells="1">
                  <from>
                    <xdr:col>3</xdr:col>
                    <xdr:colOff>219075</xdr:colOff>
                    <xdr:row>121</xdr:row>
                    <xdr:rowOff>171450</xdr:rowOff>
                  </from>
                  <to>
                    <xdr:col>4</xdr:col>
                    <xdr:colOff>523875</xdr:colOff>
                    <xdr:row>123</xdr:row>
                    <xdr:rowOff>9525</xdr:rowOff>
                  </to>
                </anchor>
              </controlPr>
            </control>
          </mc:Choice>
        </mc:AlternateContent>
        <mc:AlternateContent xmlns:mc="http://schemas.openxmlformats.org/markup-compatibility/2006">
          <mc:Choice Requires="x14">
            <control shapeId="2075" r:id="rId22" name="Check Box 27">
              <controlPr defaultSize="0" autoFill="0" autoLine="0" autoPict="0">
                <anchor moveWithCells="1">
                  <from>
                    <xdr:col>3</xdr:col>
                    <xdr:colOff>219075</xdr:colOff>
                    <xdr:row>122</xdr:row>
                    <xdr:rowOff>161925</xdr:rowOff>
                  </from>
                  <to>
                    <xdr:col>4</xdr:col>
                    <xdr:colOff>523875</xdr:colOff>
                    <xdr:row>124</xdr:row>
                    <xdr:rowOff>28575</xdr:rowOff>
                  </to>
                </anchor>
              </controlPr>
            </control>
          </mc:Choice>
        </mc:AlternateContent>
        <mc:AlternateContent xmlns:mc="http://schemas.openxmlformats.org/markup-compatibility/2006">
          <mc:Choice Requires="x14">
            <control shapeId="2076" r:id="rId23" name="Check Box 28">
              <controlPr defaultSize="0" autoFill="0" autoLine="0" autoPict="0">
                <anchor moveWithCells="1">
                  <from>
                    <xdr:col>3</xdr:col>
                    <xdr:colOff>219075</xdr:colOff>
                    <xdr:row>124</xdr:row>
                    <xdr:rowOff>142875</xdr:rowOff>
                  </from>
                  <to>
                    <xdr:col>4</xdr:col>
                    <xdr:colOff>523875</xdr:colOff>
                    <xdr:row>126</xdr:row>
                    <xdr:rowOff>9525</xdr:rowOff>
                  </to>
                </anchor>
              </controlPr>
            </control>
          </mc:Choice>
        </mc:AlternateContent>
        <mc:AlternateContent xmlns:mc="http://schemas.openxmlformats.org/markup-compatibility/2006">
          <mc:Choice Requires="x14">
            <control shapeId="2080" r:id="rId24" name="Check Box 32">
              <controlPr defaultSize="0" autoFill="0" autoLine="0" autoPict="0">
                <anchor moveWithCells="1">
                  <from>
                    <xdr:col>3</xdr:col>
                    <xdr:colOff>219075</xdr:colOff>
                    <xdr:row>135</xdr:row>
                    <xdr:rowOff>171450</xdr:rowOff>
                  </from>
                  <to>
                    <xdr:col>4</xdr:col>
                    <xdr:colOff>523875</xdr:colOff>
                    <xdr:row>137</xdr:row>
                    <xdr:rowOff>9525</xdr:rowOff>
                  </to>
                </anchor>
              </controlPr>
            </control>
          </mc:Choice>
        </mc:AlternateContent>
        <mc:AlternateContent xmlns:mc="http://schemas.openxmlformats.org/markup-compatibility/2006">
          <mc:Choice Requires="x14">
            <control shapeId="2081" r:id="rId25" name="Check Box 33">
              <controlPr defaultSize="0" autoFill="0" autoLine="0" autoPict="0">
                <anchor moveWithCells="1">
                  <from>
                    <xdr:col>3</xdr:col>
                    <xdr:colOff>219075</xdr:colOff>
                    <xdr:row>136</xdr:row>
                    <xdr:rowOff>180975</xdr:rowOff>
                  </from>
                  <to>
                    <xdr:col>4</xdr:col>
                    <xdr:colOff>523875</xdr:colOff>
                    <xdr:row>138</xdr:row>
                    <xdr:rowOff>19050</xdr:rowOff>
                  </to>
                </anchor>
              </controlPr>
            </control>
          </mc:Choice>
        </mc:AlternateContent>
        <mc:AlternateContent xmlns:mc="http://schemas.openxmlformats.org/markup-compatibility/2006">
          <mc:Choice Requires="x14">
            <control shapeId="2082" r:id="rId26" name="Check Box 34">
              <controlPr defaultSize="0" autoFill="0" autoLine="0" autoPict="0">
                <anchor moveWithCells="1">
                  <from>
                    <xdr:col>3</xdr:col>
                    <xdr:colOff>219075</xdr:colOff>
                    <xdr:row>137</xdr:row>
                    <xdr:rowOff>161925</xdr:rowOff>
                  </from>
                  <to>
                    <xdr:col>4</xdr:col>
                    <xdr:colOff>523875</xdr:colOff>
                    <xdr:row>139</xdr:row>
                    <xdr:rowOff>28575</xdr:rowOff>
                  </to>
                </anchor>
              </controlPr>
            </control>
          </mc:Choice>
        </mc:AlternateContent>
        <mc:AlternateContent xmlns:mc="http://schemas.openxmlformats.org/markup-compatibility/2006">
          <mc:Choice Requires="x14">
            <control shapeId="2083" r:id="rId27" name="Check Box 35">
              <controlPr defaultSize="0" autoFill="0" autoLine="0" autoPict="0">
                <anchor moveWithCells="1">
                  <from>
                    <xdr:col>3</xdr:col>
                    <xdr:colOff>219075</xdr:colOff>
                    <xdr:row>134</xdr:row>
                    <xdr:rowOff>171450</xdr:rowOff>
                  </from>
                  <to>
                    <xdr:col>4</xdr:col>
                    <xdr:colOff>523875</xdr:colOff>
                    <xdr:row>136</xdr:row>
                    <xdr:rowOff>9525</xdr:rowOff>
                  </to>
                </anchor>
              </controlPr>
            </control>
          </mc:Choice>
        </mc:AlternateContent>
        <mc:AlternateContent xmlns:mc="http://schemas.openxmlformats.org/markup-compatibility/2006">
          <mc:Choice Requires="x14">
            <control shapeId="2086" r:id="rId28" name="Check Box 38">
              <controlPr defaultSize="0" autoFill="0" autoLine="0" autoPict="0">
                <anchor moveWithCells="1">
                  <from>
                    <xdr:col>3</xdr:col>
                    <xdr:colOff>219075</xdr:colOff>
                    <xdr:row>140</xdr:row>
                    <xdr:rowOff>161925</xdr:rowOff>
                  </from>
                  <to>
                    <xdr:col>4</xdr:col>
                    <xdr:colOff>523875</xdr:colOff>
                    <xdr:row>142</xdr:row>
                    <xdr:rowOff>28575</xdr:rowOff>
                  </to>
                </anchor>
              </controlPr>
            </control>
          </mc:Choice>
        </mc:AlternateContent>
        <mc:AlternateContent xmlns:mc="http://schemas.openxmlformats.org/markup-compatibility/2006">
          <mc:Choice Requires="x14">
            <control shapeId="2087" r:id="rId29" name="Check Box 39">
              <controlPr defaultSize="0" autoFill="0" autoLine="0" autoPict="0">
                <anchor moveWithCells="1">
                  <from>
                    <xdr:col>3</xdr:col>
                    <xdr:colOff>219075</xdr:colOff>
                    <xdr:row>145</xdr:row>
                    <xdr:rowOff>171450</xdr:rowOff>
                  </from>
                  <to>
                    <xdr:col>4</xdr:col>
                    <xdr:colOff>523875</xdr:colOff>
                    <xdr:row>147</xdr:row>
                    <xdr:rowOff>9525</xdr:rowOff>
                  </to>
                </anchor>
              </controlPr>
            </control>
          </mc:Choice>
        </mc:AlternateContent>
        <mc:AlternateContent xmlns:mc="http://schemas.openxmlformats.org/markup-compatibility/2006">
          <mc:Choice Requires="x14">
            <control shapeId="2091" r:id="rId30" name="Check Box 43">
              <controlPr defaultSize="0" autoFill="0" autoLine="0" autoPict="0">
                <anchor moveWithCells="1">
                  <from>
                    <xdr:col>3</xdr:col>
                    <xdr:colOff>219075</xdr:colOff>
                    <xdr:row>150</xdr:row>
                    <xdr:rowOff>161925</xdr:rowOff>
                  </from>
                  <to>
                    <xdr:col>4</xdr:col>
                    <xdr:colOff>523875</xdr:colOff>
                    <xdr:row>152</xdr:row>
                    <xdr:rowOff>0</xdr:rowOff>
                  </to>
                </anchor>
              </controlPr>
            </control>
          </mc:Choice>
        </mc:AlternateContent>
        <mc:AlternateContent xmlns:mc="http://schemas.openxmlformats.org/markup-compatibility/2006">
          <mc:Choice Requires="x14">
            <control shapeId="2092" r:id="rId31" name="Check Box 44">
              <controlPr defaultSize="0" autoFill="0" autoLine="0" autoPict="0">
                <anchor moveWithCells="1">
                  <from>
                    <xdr:col>3</xdr:col>
                    <xdr:colOff>219075</xdr:colOff>
                    <xdr:row>151</xdr:row>
                    <xdr:rowOff>171450</xdr:rowOff>
                  </from>
                  <to>
                    <xdr:col>4</xdr:col>
                    <xdr:colOff>523875</xdr:colOff>
                    <xdr:row>153</xdr:row>
                    <xdr:rowOff>9525</xdr:rowOff>
                  </to>
                </anchor>
              </controlPr>
            </control>
          </mc:Choice>
        </mc:AlternateContent>
        <mc:AlternateContent xmlns:mc="http://schemas.openxmlformats.org/markup-compatibility/2006">
          <mc:Choice Requires="x14">
            <control shapeId="2093" r:id="rId32" name="Check Box 45">
              <controlPr defaultSize="0" autoFill="0" autoLine="0" autoPict="0">
                <anchor moveWithCells="1">
                  <from>
                    <xdr:col>3</xdr:col>
                    <xdr:colOff>219075</xdr:colOff>
                    <xdr:row>152</xdr:row>
                    <xdr:rowOff>161925</xdr:rowOff>
                  </from>
                  <to>
                    <xdr:col>4</xdr:col>
                    <xdr:colOff>523875</xdr:colOff>
                    <xdr:row>154</xdr:row>
                    <xdr:rowOff>28575</xdr:rowOff>
                  </to>
                </anchor>
              </controlPr>
            </control>
          </mc:Choice>
        </mc:AlternateContent>
        <mc:AlternateContent xmlns:mc="http://schemas.openxmlformats.org/markup-compatibility/2006">
          <mc:Choice Requires="x14">
            <control shapeId="2094" r:id="rId33" name="Check Box 46">
              <controlPr defaultSize="0" autoFill="0" autoLine="0" autoPict="0">
                <anchor moveWithCells="1">
                  <from>
                    <xdr:col>3</xdr:col>
                    <xdr:colOff>219075</xdr:colOff>
                    <xdr:row>154</xdr:row>
                    <xdr:rowOff>152400</xdr:rowOff>
                  </from>
                  <to>
                    <xdr:col>4</xdr:col>
                    <xdr:colOff>523875</xdr:colOff>
                    <xdr:row>156</xdr:row>
                    <xdr:rowOff>19050</xdr:rowOff>
                  </to>
                </anchor>
              </controlPr>
            </control>
          </mc:Choice>
        </mc:AlternateContent>
        <mc:AlternateContent xmlns:mc="http://schemas.openxmlformats.org/markup-compatibility/2006">
          <mc:Choice Requires="x14">
            <control shapeId="2095" r:id="rId34" name="Check Box 47">
              <controlPr defaultSize="0" autoFill="0" autoLine="0" autoPict="0">
                <anchor moveWithCells="1">
                  <from>
                    <xdr:col>3</xdr:col>
                    <xdr:colOff>219075</xdr:colOff>
                    <xdr:row>155</xdr:row>
                    <xdr:rowOff>180975</xdr:rowOff>
                  </from>
                  <to>
                    <xdr:col>4</xdr:col>
                    <xdr:colOff>523875</xdr:colOff>
                    <xdr:row>157</xdr:row>
                    <xdr:rowOff>19050</xdr:rowOff>
                  </to>
                </anchor>
              </controlPr>
            </control>
          </mc:Choice>
        </mc:AlternateContent>
        <mc:AlternateContent xmlns:mc="http://schemas.openxmlformats.org/markup-compatibility/2006">
          <mc:Choice Requires="x14">
            <control shapeId="2096" r:id="rId35" name="Check Box 48">
              <controlPr defaultSize="0" autoFill="0" autoLine="0" autoPict="0">
                <anchor moveWithCells="1">
                  <from>
                    <xdr:col>3</xdr:col>
                    <xdr:colOff>219075</xdr:colOff>
                    <xdr:row>156</xdr:row>
                    <xdr:rowOff>171450</xdr:rowOff>
                  </from>
                  <to>
                    <xdr:col>4</xdr:col>
                    <xdr:colOff>523875</xdr:colOff>
                    <xdr:row>158</xdr:row>
                    <xdr:rowOff>9525</xdr:rowOff>
                  </to>
                </anchor>
              </controlPr>
            </control>
          </mc:Choice>
        </mc:AlternateContent>
        <mc:AlternateContent xmlns:mc="http://schemas.openxmlformats.org/markup-compatibility/2006">
          <mc:Choice Requires="x14">
            <control shapeId="2097" r:id="rId36" name="Check Box 49">
              <controlPr defaultSize="0" autoFill="0" autoLine="0" autoPict="0">
                <anchor moveWithCells="1">
                  <from>
                    <xdr:col>3</xdr:col>
                    <xdr:colOff>219075</xdr:colOff>
                    <xdr:row>169</xdr:row>
                    <xdr:rowOff>133350</xdr:rowOff>
                  </from>
                  <to>
                    <xdr:col>4</xdr:col>
                    <xdr:colOff>523875</xdr:colOff>
                    <xdr:row>171</xdr:row>
                    <xdr:rowOff>28575</xdr:rowOff>
                  </to>
                </anchor>
              </controlPr>
            </control>
          </mc:Choice>
        </mc:AlternateContent>
        <mc:AlternateContent xmlns:mc="http://schemas.openxmlformats.org/markup-compatibility/2006">
          <mc:Choice Requires="x14">
            <control shapeId="2098" r:id="rId37" name="Check Box 50">
              <controlPr defaultSize="0" autoFill="0" autoLine="0" autoPict="0">
                <anchor moveWithCells="1">
                  <from>
                    <xdr:col>3</xdr:col>
                    <xdr:colOff>219075</xdr:colOff>
                    <xdr:row>144</xdr:row>
                    <xdr:rowOff>142875</xdr:rowOff>
                  </from>
                  <to>
                    <xdr:col>4</xdr:col>
                    <xdr:colOff>523875</xdr:colOff>
                    <xdr:row>146</xdr:row>
                    <xdr:rowOff>9525</xdr:rowOff>
                  </to>
                </anchor>
              </controlPr>
            </control>
          </mc:Choice>
        </mc:AlternateContent>
        <mc:AlternateContent xmlns:mc="http://schemas.openxmlformats.org/markup-compatibility/2006">
          <mc:Choice Requires="x14">
            <control shapeId="2099" r:id="rId38" name="Check Box 51">
              <controlPr defaultSize="0" autoFill="0" autoLine="0" autoPict="0">
                <anchor moveWithCells="1">
                  <from>
                    <xdr:col>3</xdr:col>
                    <xdr:colOff>219075</xdr:colOff>
                    <xdr:row>142</xdr:row>
                    <xdr:rowOff>133350</xdr:rowOff>
                  </from>
                  <to>
                    <xdr:col>4</xdr:col>
                    <xdr:colOff>523875</xdr:colOff>
                    <xdr:row>144</xdr:row>
                    <xdr:rowOff>28575</xdr:rowOff>
                  </to>
                </anchor>
              </controlPr>
            </control>
          </mc:Choice>
        </mc:AlternateContent>
        <mc:AlternateContent xmlns:mc="http://schemas.openxmlformats.org/markup-compatibility/2006">
          <mc:Choice Requires="x14">
            <control shapeId="2100" r:id="rId39" name="Check Box 52">
              <controlPr defaultSize="0" autoFill="0" autoLine="0" autoPict="0">
                <anchor moveWithCells="1">
                  <from>
                    <xdr:col>3</xdr:col>
                    <xdr:colOff>219075</xdr:colOff>
                    <xdr:row>163</xdr:row>
                    <xdr:rowOff>161925</xdr:rowOff>
                  </from>
                  <to>
                    <xdr:col>4</xdr:col>
                    <xdr:colOff>523875</xdr:colOff>
                    <xdr:row>165</xdr:row>
                    <xdr:rowOff>0</xdr:rowOff>
                  </to>
                </anchor>
              </controlPr>
            </control>
          </mc:Choice>
        </mc:AlternateContent>
        <mc:AlternateContent xmlns:mc="http://schemas.openxmlformats.org/markup-compatibility/2006">
          <mc:Choice Requires="x14">
            <control shapeId="2101" r:id="rId40" name="Check Box 53">
              <controlPr defaultSize="0" autoFill="0" autoLine="0" autoPict="0">
                <anchor moveWithCells="1">
                  <from>
                    <xdr:col>3</xdr:col>
                    <xdr:colOff>219075</xdr:colOff>
                    <xdr:row>158</xdr:row>
                    <xdr:rowOff>161925</xdr:rowOff>
                  </from>
                  <to>
                    <xdr:col>4</xdr:col>
                    <xdr:colOff>523875</xdr:colOff>
                    <xdr:row>160</xdr:row>
                    <xdr:rowOff>28575</xdr:rowOff>
                  </to>
                </anchor>
              </controlPr>
            </control>
          </mc:Choice>
        </mc:AlternateContent>
        <mc:AlternateContent xmlns:mc="http://schemas.openxmlformats.org/markup-compatibility/2006">
          <mc:Choice Requires="x14">
            <control shapeId="2102" r:id="rId41" name="Check Box 54">
              <controlPr defaultSize="0" autoFill="0" autoLine="0" autoPict="0">
                <anchor moveWithCells="1">
                  <from>
                    <xdr:col>3</xdr:col>
                    <xdr:colOff>219075</xdr:colOff>
                    <xdr:row>164</xdr:row>
                    <xdr:rowOff>171450</xdr:rowOff>
                  </from>
                  <to>
                    <xdr:col>4</xdr:col>
                    <xdr:colOff>523875</xdr:colOff>
                    <xdr:row>166</xdr:row>
                    <xdr:rowOff>9525</xdr:rowOff>
                  </to>
                </anchor>
              </controlPr>
            </control>
          </mc:Choice>
        </mc:AlternateContent>
        <mc:AlternateContent xmlns:mc="http://schemas.openxmlformats.org/markup-compatibility/2006">
          <mc:Choice Requires="x14">
            <control shapeId="2103" r:id="rId42" name="Check Box 55">
              <controlPr defaultSize="0" autoFill="0" autoLine="0" autoPict="0">
                <anchor moveWithCells="1">
                  <from>
                    <xdr:col>3</xdr:col>
                    <xdr:colOff>219075</xdr:colOff>
                    <xdr:row>165</xdr:row>
                    <xdr:rowOff>171450</xdr:rowOff>
                  </from>
                  <to>
                    <xdr:col>4</xdr:col>
                    <xdr:colOff>523875</xdr:colOff>
                    <xdr:row>167</xdr:row>
                    <xdr:rowOff>9525</xdr:rowOff>
                  </to>
                </anchor>
              </controlPr>
            </control>
          </mc:Choice>
        </mc:AlternateContent>
        <mc:AlternateContent xmlns:mc="http://schemas.openxmlformats.org/markup-compatibility/2006">
          <mc:Choice Requires="x14">
            <control shapeId="2104" r:id="rId43" name="Check Box 56">
              <controlPr defaultSize="0" autoFill="0" autoLine="0" autoPict="0">
                <anchor moveWithCells="1">
                  <from>
                    <xdr:col>3</xdr:col>
                    <xdr:colOff>219075</xdr:colOff>
                    <xdr:row>167</xdr:row>
                    <xdr:rowOff>161925</xdr:rowOff>
                  </from>
                  <to>
                    <xdr:col>4</xdr:col>
                    <xdr:colOff>523875</xdr:colOff>
                    <xdr:row>169</xdr:row>
                    <xdr:rowOff>28575</xdr:rowOff>
                  </to>
                </anchor>
              </controlPr>
            </control>
          </mc:Choice>
        </mc:AlternateContent>
        <mc:AlternateContent xmlns:mc="http://schemas.openxmlformats.org/markup-compatibility/2006">
          <mc:Choice Requires="x14">
            <control shapeId="2106" r:id="rId44" name="Check Box 58">
              <controlPr defaultSize="0" autoFill="0" autoLine="0" autoPict="0">
                <anchor moveWithCells="1">
                  <from>
                    <xdr:col>3</xdr:col>
                    <xdr:colOff>219075</xdr:colOff>
                    <xdr:row>178</xdr:row>
                    <xdr:rowOff>133350</xdr:rowOff>
                  </from>
                  <to>
                    <xdr:col>4</xdr:col>
                    <xdr:colOff>523875</xdr:colOff>
                    <xdr:row>180</xdr:row>
                    <xdr:rowOff>28575</xdr:rowOff>
                  </to>
                </anchor>
              </controlPr>
            </control>
          </mc:Choice>
        </mc:AlternateContent>
        <mc:AlternateContent xmlns:mc="http://schemas.openxmlformats.org/markup-compatibility/2006">
          <mc:Choice Requires="x14">
            <control shapeId="2107" r:id="rId45" name="Check Box 59">
              <controlPr defaultSize="0" autoFill="0" autoLine="0" autoPict="0">
                <anchor moveWithCells="1">
                  <from>
                    <xdr:col>3</xdr:col>
                    <xdr:colOff>219075</xdr:colOff>
                    <xdr:row>181</xdr:row>
                    <xdr:rowOff>123825</xdr:rowOff>
                  </from>
                  <to>
                    <xdr:col>4</xdr:col>
                    <xdr:colOff>523875</xdr:colOff>
                    <xdr:row>183</xdr:row>
                    <xdr:rowOff>19050</xdr:rowOff>
                  </to>
                </anchor>
              </controlPr>
            </control>
          </mc:Choice>
        </mc:AlternateContent>
        <mc:AlternateContent xmlns:mc="http://schemas.openxmlformats.org/markup-compatibility/2006">
          <mc:Choice Requires="x14">
            <control shapeId="2108" r:id="rId46" name="Check Box 60">
              <controlPr defaultSize="0" autoFill="0" autoLine="0" autoPict="0">
                <anchor moveWithCells="1">
                  <from>
                    <xdr:col>3</xdr:col>
                    <xdr:colOff>219075</xdr:colOff>
                    <xdr:row>182</xdr:row>
                    <xdr:rowOff>133350</xdr:rowOff>
                  </from>
                  <to>
                    <xdr:col>4</xdr:col>
                    <xdr:colOff>523875</xdr:colOff>
                    <xdr:row>184</xdr:row>
                    <xdr:rowOff>28575</xdr:rowOff>
                  </to>
                </anchor>
              </controlPr>
            </control>
          </mc:Choice>
        </mc:AlternateContent>
        <mc:AlternateContent xmlns:mc="http://schemas.openxmlformats.org/markup-compatibility/2006">
          <mc:Choice Requires="x14">
            <control shapeId="2109" r:id="rId47" name="Check Box 61">
              <controlPr defaultSize="0" autoFill="0" autoLine="0" autoPict="0">
                <anchor moveWithCells="1">
                  <from>
                    <xdr:col>3</xdr:col>
                    <xdr:colOff>219075</xdr:colOff>
                    <xdr:row>185</xdr:row>
                    <xdr:rowOff>180975</xdr:rowOff>
                  </from>
                  <to>
                    <xdr:col>4</xdr:col>
                    <xdr:colOff>523875</xdr:colOff>
                    <xdr:row>187</xdr:row>
                    <xdr:rowOff>19050</xdr:rowOff>
                  </to>
                </anchor>
              </controlPr>
            </control>
          </mc:Choice>
        </mc:AlternateContent>
        <mc:AlternateContent xmlns:mc="http://schemas.openxmlformats.org/markup-compatibility/2006">
          <mc:Choice Requires="x14">
            <control shapeId="2110" r:id="rId48" name="Check Box 62">
              <controlPr defaultSize="0" autoFill="0" autoLine="0" autoPict="0">
                <anchor moveWithCells="1">
                  <from>
                    <xdr:col>3</xdr:col>
                    <xdr:colOff>209550</xdr:colOff>
                    <xdr:row>187</xdr:row>
                    <xdr:rowOff>161925</xdr:rowOff>
                  </from>
                  <to>
                    <xdr:col>4</xdr:col>
                    <xdr:colOff>514350</xdr:colOff>
                    <xdr:row>189</xdr:row>
                    <xdr:rowOff>28575</xdr:rowOff>
                  </to>
                </anchor>
              </controlPr>
            </control>
          </mc:Choice>
        </mc:AlternateContent>
        <mc:AlternateContent xmlns:mc="http://schemas.openxmlformats.org/markup-compatibility/2006">
          <mc:Choice Requires="x14">
            <control shapeId="2111" r:id="rId49" name="Check Box 63">
              <controlPr defaultSize="0" autoFill="0" autoLine="0" autoPict="0">
                <anchor moveWithCells="1">
                  <from>
                    <xdr:col>3</xdr:col>
                    <xdr:colOff>219075</xdr:colOff>
                    <xdr:row>189</xdr:row>
                    <xdr:rowOff>142875</xdr:rowOff>
                  </from>
                  <to>
                    <xdr:col>4</xdr:col>
                    <xdr:colOff>523875</xdr:colOff>
                    <xdr:row>191</xdr:row>
                    <xdr:rowOff>9525</xdr:rowOff>
                  </to>
                </anchor>
              </controlPr>
            </control>
          </mc:Choice>
        </mc:AlternateContent>
        <mc:AlternateContent xmlns:mc="http://schemas.openxmlformats.org/markup-compatibility/2006">
          <mc:Choice Requires="x14">
            <control shapeId="2112" r:id="rId50" name="Check Box 64">
              <controlPr defaultSize="0" autoFill="0" autoLine="0" autoPict="0">
                <anchor moveWithCells="1">
                  <from>
                    <xdr:col>3</xdr:col>
                    <xdr:colOff>219075</xdr:colOff>
                    <xdr:row>190</xdr:row>
                    <xdr:rowOff>180975</xdr:rowOff>
                  </from>
                  <to>
                    <xdr:col>4</xdr:col>
                    <xdr:colOff>523875</xdr:colOff>
                    <xdr:row>192</xdr:row>
                    <xdr:rowOff>19050</xdr:rowOff>
                  </to>
                </anchor>
              </controlPr>
            </control>
          </mc:Choice>
        </mc:AlternateContent>
        <mc:AlternateContent xmlns:mc="http://schemas.openxmlformats.org/markup-compatibility/2006">
          <mc:Choice Requires="x14">
            <control shapeId="2113" r:id="rId51" name="Check Box 65">
              <controlPr defaultSize="0" autoFill="0" autoLine="0" autoPict="0">
                <anchor moveWithCells="1">
                  <from>
                    <xdr:col>3</xdr:col>
                    <xdr:colOff>219075</xdr:colOff>
                    <xdr:row>193</xdr:row>
                    <xdr:rowOff>152400</xdr:rowOff>
                  </from>
                  <to>
                    <xdr:col>4</xdr:col>
                    <xdr:colOff>523875</xdr:colOff>
                    <xdr:row>195</xdr:row>
                    <xdr:rowOff>19050</xdr:rowOff>
                  </to>
                </anchor>
              </controlPr>
            </control>
          </mc:Choice>
        </mc:AlternateContent>
        <mc:AlternateContent xmlns:mc="http://schemas.openxmlformats.org/markup-compatibility/2006">
          <mc:Choice Requires="x14">
            <control shapeId="2114" r:id="rId52" name="Check Box 66">
              <controlPr defaultSize="0" autoFill="0" autoLine="0" autoPict="0">
                <anchor moveWithCells="1">
                  <from>
                    <xdr:col>3</xdr:col>
                    <xdr:colOff>219075</xdr:colOff>
                    <xdr:row>191</xdr:row>
                    <xdr:rowOff>161925</xdr:rowOff>
                  </from>
                  <to>
                    <xdr:col>4</xdr:col>
                    <xdr:colOff>523875</xdr:colOff>
                    <xdr:row>193</xdr:row>
                    <xdr:rowOff>28575</xdr:rowOff>
                  </to>
                </anchor>
              </controlPr>
            </control>
          </mc:Choice>
        </mc:AlternateContent>
        <mc:AlternateContent xmlns:mc="http://schemas.openxmlformats.org/markup-compatibility/2006">
          <mc:Choice Requires="x14">
            <control shapeId="2115" r:id="rId53" name="Check Box 67">
              <controlPr defaultSize="0" autoFill="0" autoLine="0" autoPict="0">
                <anchor moveWithCells="1">
                  <from>
                    <xdr:col>3</xdr:col>
                    <xdr:colOff>219075</xdr:colOff>
                    <xdr:row>194</xdr:row>
                    <xdr:rowOff>180975</xdr:rowOff>
                  </from>
                  <to>
                    <xdr:col>4</xdr:col>
                    <xdr:colOff>523875</xdr:colOff>
                    <xdr:row>196</xdr:row>
                    <xdr:rowOff>19050</xdr:rowOff>
                  </to>
                </anchor>
              </controlPr>
            </control>
          </mc:Choice>
        </mc:AlternateContent>
        <mc:AlternateContent xmlns:mc="http://schemas.openxmlformats.org/markup-compatibility/2006">
          <mc:Choice Requires="x14">
            <control shapeId="2116" r:id="rId54" name="Check Box 68">
              <controlPr defaultSize="0" autoFill="0" autoLine="0" autoPict="0">
                <anchor moveWithCells="1">
                  <from>
                    <xdr:col>3</xdr:col>
                    <xdr:colOff>219075</xdr:colOff>
                    <xdr:row>210</xdr:row>
                    <xdr:rowOff>142875</xdr:rowOff>
                  </from>
                  <to>
                    <xdr:col>4</xdr:col>
                    <xdr:colOff>523875</xdr:colOff>
                    <xdr:row>212</xdr:row>
                    <xdr:rowOff>9525</xdr:rowOff>
                  </to>
                </anchor>
              </controlPr>
            </control>
          </mc:Choice>
        </mc:AlternateContent>
        <mc:AlternateContent xmlns:mc="http://schemas.openxmlformats.org/markup-compatibility/2006">
          <mc:Choice Requires="x14">
            <control shapeId="2117" r:id="rId55" name="Check Box 69">
              <controlPr defaultSize="0" autoFill="0" autoLine="0" autoPict="0">
                <anchor moveWithCells="1">
                  <from>
                    <xdr:col>3</xdr:col>
                    <xdr:colOff>219075</xdr:colOff>
                    <xdr:row>211</xdr:row>
                    <xdr:rowOff>171450</xdr:rowOff>
                  </from>
                  <to>
                    <xdr:col>4</xdr:col>
                    <xdr:colOff>523875</xdr:colOff>
                    <xdr:row>213</xdr:row>
                    <xdr:rowOff>9525</xdr:rowOff>
                  </to>
                </anchor>
              </controlPr>
            </control>
          </mc:Choice>
        </mc:AlternateContent>
        <mc:AlternateContent xmlns:mc="http://schemas.openxmlformats.org/markup-compatibility/2006">
          <mc:Choice Requires="x14">
            <control shapeId="2123" r:id="rId56" name="Check Box 75">
              <controlPr defaultSize="0" autoFill="0" autoLine="0" autoPict="0">
                <anchor moveWithCells="1">
                  <from>
                    <xdr:col>3</xdr:col>
                    <xdr:colOff>247650</xdr:colOff>
                    <xdr:row>51</xdr:row>
                    <xdr:rowOff>171450</xdr:rowOff>
                  </from>
                  <to>
                    <xdr:col>4</xdr:col>
                    <xdr:colOff>552450</xdr:colOff>
                    <xdr:row>53</xdr:row>
                    <xdr:rowOff>9525</xdr:rowOff>
                  </to>
                </anchor>
              </controlPr>
            </control>
          </mc:Choice>
        </mc:AlternateContent>
        <mc:AlternateContent xmlns:mc="http://schemas.openxmlformats.org/markup-compatibility/2006">
          <mc:Choice Requires="x14">
            <control shapeId="2124" r:id="rId57" name="Check Box 76">
              <controlPr defaultSize="0" autoFill="0" autoLine="0" autoPict="0">
                <anchor moveWithCells="1">
                  <from>
                    <xdr:col>3</xdr:col>
                    <xdr:colOff>219075</xdr:colOff>
                    <xdr:row>184</xdr:row>
                    <xdr:rowOff>142875</xdr:rowOff>
                  </from>
                  <to>
                    <xdr:col>4</xdr:col>
                    <xdr:colOff>523875</xdr:colOff>
                    <xdr:row>186</xdr:row>
                    <xdr:rowOff>9525</xdr:rowOff>
                  </to>
                </anchor>
              </controlPr>
            </control>
          </mc:Choice>
        </mc:AlternateContent>
        <mc:AlternateContent xmlns:mc="http://schemas.openxmlformats.org/markup-compatibility/2006">
          <mc:Choice Requires="x14">
            <control shapeId="2127" r:id="rId58" name="Check Box 79">
              <controlPr defaultSize="0" autoFill="0" autoLine="0" autoPict="0">
                <anchor moveWithCells="1">
                  <from>
                    <xdr:col>3</xdr:col>
                    <xdr:colOff>219075</xdr:colOff>
                    <xdr:row>139</xdr:row>
                    <xdr:rowOff>142875</xdr:rowOff>
                  </from>
                  <to>
                    <xdr:col>4</xdr:col>
                    <xdr:colOff>523875</xdr:colOff>
                    <xdr:row>141</xdr:row>
                    <xdr:rowOff>9525</xdr:rowOff>
                  </to>
                </anchor>
              </controlPr>
            </control>
          </mc:Choice>
        </mc:AlternateContent>
        <mc:AlternateContent xmlns:mc="http://schemas.openxmlformats.org/markup-compatibility/2006">
          <mc:Choice Requires="x14">
            <control shapeId="2129" r:id="rId59" name="Check Box 81">
              <controlPr defaultSize="0" autoFill="0" autoLine="0" autoPict="0">
                <anchor moveWithCells="1">
                  <from>
                    <xdr:col>3</xdr:col>
                    <xdr:colOff>219075</xdr:colOff>
                    <xdr:row>116</xdr:row>
                    <xdr:rowOff>142875</xdr:rowOff>
                  </from>
                  <to>
                    <xdr:col>4</xdr:col>
                    <xdr:colOff>523875</xdr:colOff>
                    <xdr:row>118</xdr:row>
                    <xdr:rowOff>9525</xdr:rowOff>
                  </to>
                </anchor>
              </controlPr>
            </control>
          </mc:Choice>
        </mc:AlternateContent>
        <mc:AlternateContent xmlns:mc="http://schemas.openxmlformats.org/markup-compatibility/2006">
          <mc:Choice Requires="x14">
            <control shapeId="2132" r:id="rId60" name="Check Box 84">
              <controlPr defaultSize="0" autoFill="0" autoLine="0" autoPict="0">
                <anchor moveWithCells="1">
                  <from>
                    <xdr:col>3</xdr:col>
                    <xdr:colOff>219075</xdr:colOff>
                    <xdr:row>195</xdr:row>
                    <xdr:rowOff>161925</xdr:rowOff>
                  </from>
                  <to>
                    <xdr:col>4</xdr:col>
                    <xdr:colOff>523875</xdr:colOff>
                    <xdr:row>197</xdr:row>
                    <xdr:rowOff>28575</xdr:rowOff>
                  </to>
                </anchor>
              </controlPr>
            </control>
          </mc:Choice>
        </mc:AlternateContent>
        <mc:AlternateContent xmlns:mc="http://schemas.openxmlformats.org/markup-compatibility/2006">
          <mc:Choice Requires="x14">
            <control shapeId="2140" r:id="rId61" name="Check Box 92">
              <controlPr defaultSize="0" autoFill="0" autoLine="0" autoPict="0">
                <anchor moveWithCells="1">
                  <from>
                    <xdr:col>3</xdr:col>
                    <xdr:colOff>219075</xdr:colOff>
                    <xdr:row>157</xdr:row>
                    <xdr:rowOff>161925</xdr:rowOff>
                  </from>
                  <to>
                    <xdr:col>4</xdr:col>
                    <xdr:colOff>523875</xdr:colOff>
                    <xdr:row>159</xdr:row>
                    <xdr:rowOff>0</xdr:rowOff>
                  </to>
                </anchor>
              </controlPr>
            </control>
          </mc:Choice>
        </mc:AlternateContent>
        <mc:AlternateContent xmlns:mc="http://schemas.openxmlformats.org/markup-compatibility/2006">
          <mc:Choice Requires="x14">
            <control shapeId="2084" r:id="rId62" name="Check Box 36">
              <controlPr defaultSize="0" autoFill="0" autoLine="0" autoPict="0">
                <anchor moveWithCells="1">
                  <from>
                    <xdr:col>3</xdr:col>
                    <xdr:colOff>219075</xdr:colOff>
                    <xdr:row>148</xdr:row>
                    <xdr:rowOff>171450</xdr:rowOff>
                  </from>
                  <to>
                    <xdr:col>4</xdr:col>
                    <xdr:colOff>523875</xdr:colOff>
                    <xdr:row>150</xdr:row>
                    <xdr:rowOff>9525</xdr:rowOff>
                  </to>
                </anchor>
              </controlPr>
            </control>
          </mc:Choice>
        </mc:AlternateContent>
        <mc:AlternateContent xmlns:mc="http://schemas.openxmlformats.org/markup-compatibility/2006">
          <mc:Choice Requires="x14">
            <control shapeId="2085" r:id="rId63" name="Check Box 37">
              <controlPr defaultSize="0" autoFill="0" autoLine="0" autoPict="0">
                <anchor moveWithCells="1">
                  <from>
                    <xdr:col>3</xdr:col>
                    <xdr:colOff>219075</xdr:colOff>
                    <xdr:row>146</xdr:row>
                    <xdr:rowOff>171450</xdr:rowOff>
                  </from>
                  <to>
                    <xdr:col>4</xdr:col>
                    <xdr:colOff>523875</xdr:colOff>
                    <xdr:row>148</xdr:row>
                    <xdr:rowOff>9525</xdr:rowOff>
                  </to>
                </anchor>
              </controlPr>
            </control>
          </mc:Choice>
        </mc:AlternateContent>
        <mc:AlternateContent xmlns:mc="http://schemas.openxmlformats.org/markup-compatibility/2006">
          <mc:Choice Requires="x14">
            <control shapeId="2147" r:id="rId64" name="Option Button 99">
              <controlPr defaultSize="0" autoFill="0" autoLine="0" autoPict="0" altText="">
                <anchor moveWithCells="1">
                  <from>
                    <xdr:col>3</xdr:col>
                    <xdr:colOff>238125</xdr:colOff>
                    <xdr:row>62</xdr:row>
                    <xdr:rowOff>133350</xdr:rowOff>
                  </from>
                  <to>
                    <xdr:col>3</xdr:col>
                    <xdr:colOff>495300</xdr:colOff>
                    <xdr:row>64</xdr:row>
                    <xdr:rowOff>19050</xdr:rowOff>
                  </to>
                </anchor>
              </controlPr>
            </control>
          </mc:Choice>
        </mc:AlternateContent>
        <mc:AlternateContent xmlns:mc="http://schemas.openxmlformats.org/markup-compatibility/2006">
          <mc:Choice Requires="x14">
            <control shapeId="2149" r:id="rId65" name="Option Button 101">
              <controlPr defaultSize="0" autoFill="0" autoLine="0" autoPict="0" altText="">
                <anchor moveWithCells="1">
                  <from>
                    <xdr:col>3</xdr:col>
                    <xdr:colOff>238125</xdr:colOff>
                    <xdr:row>63</xdr:row>
                    <xdr:rowOff>161925</xdr:rowOff>
                  </from>
                  <to>
                    <xdr:col>3</xdr:col>
                    <xdr:colOff>495300</xdr:colOff>
                    <xdr:row>65</xdr:row>
                    <xdr:rowOff>19050</xdr:rowOff>
                  </to>
                </anchor>
              </controlPr>
            </control>
          </mc:Choice>
        </mc:AlternateContent>
        <mc:AlternateContent xmlns:mc="http://schemas.openxmlformats.org/markup-compatibility/2006">
          <mc:Choice Requires="x14">
            <control shapeId="2150" r:id="rId66" name="Option Button 102">
              <controlPr defaultSize="0" autoFill="0" autoLine="0" autoPict="0" altText="">
                <anchor moveWithCells="1">
                  <from>
                    <xdr:col>3</xdr:col>
                    <xdr:colOff>238125</xdr:colOff>
                    <xdr:row>64</xdr:row>
                    <xdr:rowOff>161925</xdr:rowOff>
                  </from>
                  <to>
                    <xdr:col>3</xdr:col>
                    <xdr:colOff>495300</xdr:colOff>
                    <xdr:row>66</xdr:row>
                    <xdr:rowOff>19050</xdr:rowOff>
                  </to>
                </anchor>
              </controlPr>
            </control>
          </mc:Choice>
        </mc:AlternateContent>
        <mc:AlternateContent xmlns:mc="http://schemas.openxmlformats.org/markup-compatibility/2006">
          <mc:Choice Requires="x14">
            <control shapeId="2151" r:id="rId67" name="Option Button 103">
              <controlPr defaultSize="0" autoFill="0" autoLine="0" autoPict="0" altText="">
                <anchor moveWithCells="1">
                  <from>
                    <xdr:col>3</xdr:col>
                    <xdr:colOff>238125</xdr:colOff>
                    <xdr:row>66</xdr:row>
                    <xdr:rowOff>161925</xdr:rowOff>
                  </from>
                  <to>
                    <xdr:col>3</xdr:col>
                    <xdr:colOff>495300</xdr:colOff>
                    <xdr:row>68</xdr:row>
                    <xdr:rowOff>19050</xdr:rowOff>
                  </to>
                </anchor>
              </controlPr>
            </control>
          </mc:Choice>
        </mc:AlternateContent>
        <mc:AlternateContent xmlns:mc="http://schemas.openxmlformats.org/markup-compatibility/2006">
          <mc:Choice Requires="x14">
            <control shapeId="2152" r:id="rId68" name="Option Button 104">
              <controlPr defaultSize="0" autoFill="0" autoLine="0" autoPict="0" altText="">
                <anchor moveWithCells="1">
                  <from>
                    <xdr:col>3</xdr:col>
                    <xdr:colOff>238125</xdr:colOff>
                    <xdr:row>67</xdr:row>
                    <xdr:rowOff>161925</xdr:rowOff>
                  </from>
                  <to>
                    <xdr:col>3</xdr:col>
                    <xdr:colOff>495300</xdr:colOff>
                    <xdr:row>69</xdr:row>
                    <xdr:rowOff>19050</xdr:rowOff>
                  </to>
                </anchor>
              </controlPr>
            </control>
          </mc:Choice>
        </mc:AlternateContent>
        <mc:AlternateContent xmlns:mc="http://schemas.openxmlformats.org/markup-compatibility/2006">
          <mc:Choice Requires="x14">
            <control shapeId="2153" r:id="rId69" name="Option Button 105">
              <controlPr defaultSize="0" autoFill="0" autoLine="0" autoPict="0" altText="">
                <anchor moveWithCells="1">
                  <from>
                    <xdr:col>3</xdr:col>
                    <xdr:colOff>238125</xdr:colOff>
                    <xdr:row>68</xdr:row>
                    <xdr:rowOff>161925</xdr:rowOff>
                  </from>
                  <to>
                    <xdr:col>3</xdr:col>
                    <xdr:colOff>495300</xdr:colOff>
                    <xdr:row>70</xdr:row>
                    <xdr:rowOff>19050</xdr:rowOff>
                  </to>
                </anchor>
              </controlPr>
            </control>
          </mc:Choice>
        </mc:AlternateContent>
        <mc:AlternateContent xmlns:mc="http://schemas.openxmlformats.org/markup-compatibility/2006">
          <mc:Choice Requires="x14">
            <control shapeId="2154" r:id="rId70" name="Option Button 106">
              <controlPr defaultSize="0" autoFill="0" autoLine="0" autoPict="0" altText="">
                <anchor moveWithCells="1">
                  <from>
                    <xdr:col>3</xdr:col>
                    <xdr:colOff>238125</xdr:colOff>
                    <xdr:row>69</xdr:row>
                    <xdr:rowOff>161925</xdr:rowOff>
                  </from>
                  <to>
                    <xdr:col>3</xdr:col>
                    <xdr:colOff>495300</xdr:colOff>
                    <xdr:row>71</xdr:row>
                    <xdr:rowOff>19050</xdr:rowOff>
                  </to>
                </anchor>
              </controlPr>
            </control>
          </mc:Choice>
        </mc:AlternateContent>
        <mc:AlternateContent xmlns:mc="http://schemas.openxmlformats.org/markup-compatibility/2006">
          <mc:Choice Requires="x14">
            <control shapeId="2155" r:id="rId71" name="Option Button 107">
              <controlPr defaultSize="0" autoFill="0" autoLine="0" autoPict="0" altText="">
                <anchor moveWithCells="1">
                  <from>
                    <xdr:col>3</xdr:col>
                    <xdr:colOff>238125</xdr:colOff>
                    <xdr:row>71</xdr:row>
                    <xdr:rowOff>161925</xdr:rowOff>
                  </from>
                  <to>
                    <xdr:col>3</xdr:col>
                    <xdr:colOff>495300</xdr:colOff>
                    <xdr:row>73</xdr:row>
                    <xdr:rowOff>19050</xdr:rowOff>
                  </to>
                </anchor>
              </controlPr>
            </control>
          </mc:Choice>
        </mc:AlternateContent>
        <mc:AlternateContent xmlns:mc="http://schemas.openxmlformats.org/markup-compatibility/2006">
          <mc:Choice Requires="x14">
            <control shapeId="2157" r:id="rId72" name="Check Box 109">
              <controlPr defaultSize="0" autoFill="0" autoLine="0" autoPict="0" altText="">
                <anchor moveWithCells="1">
                  <from>
                    <xdr:col>4</xdr:col>
                    <xdr:colOff>381000</xdr:colOff>
                    <xdr:row>66</xdr:row>
                    <xdr:rowOff>0</xdr:rowOff>
                  </from>
                  <to>
                    <xdr:col>4</xdr:col>
                    <xdr:colOff>619125</xdr:colOff>
                    <xdr:row>67</xdr:row>
                    <xdr:rowOff>9525</xdr:rowOff>
                  </to>
                </anchor>
              </controlPr>
            </control>
          </mc:Choice>
        </mc:AlternateContent>
        <mc:AlternateContent xmlns:mc="http://schemas.openxmlformats.org/markup-compatibility/2006">
          <mc:Choice Requires="x14">
            <control shapeId="2159" r:id="rId73" name="Option Button 111">
              <controlPr defaultSize="0" autoFill="0" autoLine="0" autoPict="0" altText="">
                <anchor moveWithCells="1">
                  <from>
                    <xdr:col>3</xdr:col>
                    <xdr:colOff>238125</xdr:colOff>
                    <xdr:row>73</xdr:row>
                    <xdr:rowOff>161925</xdr:rowOff>
                  </from>
                  <to>
                    <xdr:col>3</xdr:col>
                    <xdr:colOff>495300</xdr:colOff>
                    <xdr:row>75</xdr:row>
                    <xdr:rowOff>19050</xdr:rowOff>
                  </to>
                </anchor>
              </controlPr>
            </control>
          </mc:Choice>
        </mc:AlternateContent>
        <mc:AlternateContent xmlns:mc="http://schemas.openxmlformats.org/markup-compatibility/2006">
          <mc:Choice Requires="x14">
            <control shapeId="2160" r:id="rId74" name="Group Box 112">
              <controlPr defaultSize="0" autoFill="0" autoPict="0">
                <anchor moveWithCells="1">
                  <from>
                    <xdr:col>3</xdr:col>
                    <xdr:colOff>85725</xdr:colOff>
                    <xdr:row>62</xdr:row>
                    <xdr:rowOff>28575</xdr:rowOff>
                  </from>
                  <to>
                    <xdr:col>3</xdr:col>
                    <xdr:colOff>600075</xdr:colOff>
                    <xdr:row>75</xdr:row>
                    <xdr:rowOff>152400</xdr:rowOff>
                  </to>
                </anchor>
              </controlPr>
            </control>
          </mc:Choice>
        </mc:AlternateContent>
        <mc:AlternateContent xmlns:mc="http://schemas.openxmlformats.org/markup-compatibility/2006">
          <mc:Choice Requires="x14">
            <control shapeId="2161" r:id="rId75" name="Option Button 113">
              <controlPr defaultSize="0" autoFill="0" autoLine="0" autoPict="0">
                <anchor moveWithCells="1">
                  <from>
                    <xdr:col>3</xdr:col>
                    <xdr:colOff>219075</xdr:colOff>
                    <xdr:row>107</xdr:row>
                    <xdr:rowOff>180975</xdr:rowOff>
                  </from>
                  <to>
                    <xdr:col>3</xdr:col>
                    <xdr:colOff>457200</xdr:colOff>
                    <xdr:row>109</xdr:row>
                    <xdr:rowOff>0</xdr:rowOff>
                  </to>
                </anchor>
              </controlPr>
            </control>
          </mc:Choice>
        </mc:AlternateContent>
        <mc:AlternateContent xmlns:mc="http://schemas.openxmlformats.org/markup-compatibility/2006">
          <mc:Choice Requires="x14">
            <control shapeId="2162" r:id="rId76" name="Option Button 114">
              <controlPr defaultSize="0" autoFill="0" autoLine="0" autoPict="0">
                <anchor moveWithCells="1">
                  <from>
                    <xdr:col>3</xdr:col>
                    <xdr:colOff>219075</xdr:colOff>
                    <xdr:row>108</xdr:row>
                    <xdr:rowOff>180975</xdr:rowOff>
                  </from>
                  <to>
                    <xdr:col>3</xdr:col>
                    <xdr:colOff>457200</xdr:colOff>
                    <xdr:row>110</xdr:row>
                    <xdr:rowOff>0</xdr:rowOff>
                  </to>
                </anchor>
              </controlPr>
            </control>
          </mc:Choice>
        </mc:AlternateContent>
        <mc:AlternateContent xmlns:mc="http://schemas.openxmlformats.org/markup-compatibility/2006">
          <mc:Choice Requires="x14">
            <control shapeId="2163" r:id="rId77" name="Option Button 115">
              <controlPr defaultSize="0" autoFill="0" autoLine="0" autoPict="0">
                <anchor moveWithCells="1">
                  <from>
                    <xdr:col>3</xdr:col>
                    <xdr:colOff>219075</xdr:colOff>
                    <xdr:row>109</xdr:row>
                    <xdr:rowOff>180975</xdr:rowOff>
                  </from>
                  <to>
                    <xdr:col>3</xdr:col>
                    <xdr:colOff>457200</xdr:colOff>
                    <xdr:row>111</xdr:row>
                    <xdr:rowOff>0</xdr:rowOff>
                  </to>
                </anchor>
              </controlPr>
            </control>
          </mc:Choice>
        </mc:AlternateContent>
        <mc:AlternateContent xmlns:mc="http://schemas.openxmlformats.org/markup-compatibility/2006">
          <mc:Choice Requires="x14">
            <control shapeId="2164" r:id="rId78" name="Option Button 116">
              <controlPr defaultSize="0" autoFill="0" autoLine="0" autoPict="0">
                <anchor moveWithCells="1">
                  <from>
                    <xdr:col>3</xdr:col>
                    <xdr:colOff>219075</xdr:colOff>
                    <xdr:row>110</xdr:row>
                    <xdr:rowOff>180975</xdr:rowOff>
                  </from>
                  <to>
                    <xdr:col>3</xdr:col>
                    <xdr:colOff>457200</xdr:colOff>
                    <xdr:row>112</xdr:row>
                    <xdr:rowOff>0</xdr:rowOff>
                  </to>
                </anchor>
              </controlPr>
            </control>
          </mc:Choice>
        </mc:AlternateContent>
        <mc:AlternateContent xmlns:mc="http://schemas.openxmlformats.org/markup-compatibility/2006">
          <mc:Choice Requires="x14">
            <control shapeId="2165" r:id="rId79" name="Group Box 117">
              <controlPr defaultSize="0" autoFill="0" autoPict="0">
                <anchor moveWithCells="1">
                  <from>
                    <xdr:col>3</xdr:col>
                    <xdr:colOff>95250</xdr:colOff>
                    <xdr:row>107</xdr:row>
                    <xdr:rowOff>85725</xdr:rowOff>
                  </from>
                  <to>
                    <xdr:col>3</xdr:col>
                    <xdr:colOff>571500</xdr:colOff>
                    <xdr:row>112</xdr:row>
                    <xdr:rowOff>19050</xdr:rowOff>
                  </to>
                </anchor>
              </controlPr>
            </control>
          </mc:Choice>
        </mc:AlternateContent>
        <mc:AlternateContent xmlns:mc="http://schemas.openxmlformats.org/markup-compatibility/2006">
          <mc:Choice Requires="x14">
            <control shapeId="2166" r:id="rId80" name="Option Button 118">
              <controlPr defaultSize="0" autoFill="0" autoLine="0" autoPict="0">
                <anchor moveWithCells="1">
                  <from>
                    <xdr:col>3</xdr:col>
                    <xdr:colOff>219075</xdr:colOff>
                    <xdr:row>128</xdr:row>
                    <xdr:rowOff>171450</xdr:rowOff>
                  </from>
                  <to>
                    <xdr:col>3</xdr:col>
                    <xdr:colOff>438150</xdr:colOff>
                    <xdr:row>130</xdr:row>
                    <xdr:rowOff>28575</xdr:rowOff>
                  </to>
                </anchor>
              </controlPr>
            </control>
          </mc:Choice>
        </mc:AlternateContent>
        <mc:AlternateContent xmlns:mc="http://schemas.openxmlformats.org/markup-compatibility/2006">
          <mc:Choice Requires="x14">
            <control shapeId="2167" r:id="rId81" name="Option Button 119">
              <controlPr defaultSize="0" autoFill="0" autoLine="0" autoPict="0">
                <anchor moveWithCells="1">
                  <from>
                    <xdr:col>3</xdr:col>
                    <xdr:colOff>219075</xdr:colOff>
                    <xdr:row>130</xdr:row>
                    <xdr:rowOff>142875</xdr:rowOff>
                  </from>
                  <to>
                    <xdr:col>3</xdr:col>
                    <xdr:colOff>438150</xdr:colOff>
                    <xdr:row>132</xdr:row>
                    <xdr:rowOff>28575</xdr:rowOff>
                  </to>
                </anchor>
              </controlPr>
            </control>
          </mc:Choice>
        </mc:AlternateContent>
        <mc:AlternateContent xmlns:mc="http://schemas.openxmlformats.org/markup-compatibility/2006">
          <mc:Choice Requires="x14">
            <control shapeId="2168" r:id="rId82" name="Option Button 120">
              <controlPr defaultSize="0" autoFill="0" autoLine="0" autoPict="0">
                <anchor moveWithCells="1">
                  <from>
                    <xdr:col>3</xdr:col>
                    <xdr:colOff>219075</xdr:colOff>
                    <xdr:row>132</xdr:row>
                    <xdr:rowOff>152400</xdr:rowOff>
                  </from>
                  <to>
                    <xdr:col>3</xdr:col>
                    <xdr:colOff>438150</xdr:colOff>
                    <xdr:row>134</xdr:row>
                    <xdr:rowOff>9525</xdr:rowOff>
                  </to>
                </anchor>
              </controlPr>
            </control>
          </mc:Choice>
        </mc:AlternateContent>
        <mc:AlternateContent xmlns:mc="http://schemas.openxmlformats.org/markup-compatibility/2006">
          <mc:Choice Requires="x14">
            <control shapeId="2169" r:id="rId83" name="Option Button 121">
              <controlPr defaultSize="0" autoFill="0" autoLine="0" autoPict="0">
                <anchor moveWithCells="1">
                  <from>
                    <xdr:col>3</xdr:col>
                    <xdr:colOff>219075</xdr:colOff>
                    <xdr:row>133</xdr:row>
                    <xdr:rowOff>171450</xdr:rowOff>
                  </from>
                  <to>
                    <xdr:col>3</xdr:col>
                    <xdr:colOff>438150</xdr:colOff>
                    <xdr:row>135</xdr:row>
                    <xdr:rowOff>0</xdr:rowOff>
                  </to>
                </anchor>
              </controlPr>
            </control>
          </mc:Choice>
        </mc:AlternateContent>
        <mc:AlternateContent xmlns:mc="http://schemas.openxmlformats.org/markup-compatibility/2006">
          <mc:Choice Requires="x14">
            <control shapeId="2171" r:id="rId84" name="Group Box 123">
              <controlPr defaultSize="0" autoFill="0" autoPict="0">
                <anchor moveWithCells="1">
                  <from>
                    <xdr:col>3</xdr:col>
                    <xdr:colOff>123825</xdr:colOff>
                    <xdr:row>128</xdr:row>
                    <xdr:rowOff>57150</xdr:rowOff>
                  </from>
                  <to>
                    <xdr:col>3</xdr:col>
                    <xdr:colOff>542925</xdr:colOff>
                    <xdr:row>135</xdr:row>
                    <xdr:rowOff>28575</xdr:rowOff>
                  </to>
                </anchor>
              </controlPr>
            </control>
          </mc:Choice>
        </mc:AlternateContent>
        <mc:AlternateContent xmlns:mc="http://schemas.openxmlformats.org/markup-compatibility/2006">
          <mc:Choice Requires="x14">
            <control shapeId="2175" r:id="rId85" name="Check Box 127">
              <controlPr defaultSize="0" autoFill="0" autoLine="0" autoPict="0" altText="">
                <anchor moveWithCells="1">
                  <from>
                    <xdr:col>3</xdr:col>
                    <xdr:colOff>304800</xdr:colOff>
                    <xdr:row>10</xdr:row>
                    <xdr:rowOff>180975</xdr:rowOff>
                  </from>
                  <to>
                    <xdr:col>4</xdr:col>
                    <xdr:colOff>381000</xdr:colOff>
                    <xdr:row>12</xdr:row>
                    <xdr:rowOff>9525</xdr:rowOff>
                  </to>
                </anchor>
              </controlPr>
            </control>
          </mc:Choice>
        </mc:AlternateContent>
        <mc:AlternateContent xmlns:mc="http://schemas.openxmlformats.org/markup-compatibility/2006">
          <mc:Choice Requires="x14">
            <control shapeId="2176" r:id="rId86" name="Check Box 128">
              <controlPr defaultSize="0" autoFill="0" autoLine="0" autoPict="0" altText="">
                <anchor moveWithCells="1">
                  <from>
                    <xdr:col>3</xdr:col>
                    <xdr:colOff>285750</xdr:colOff>
                    <xdr:row>21</xdr:row>
                    <xdr:rowOff>0</xdr:rowOff>
                  </from>
                  <to>
                    <xdr:col>4</xdr:col>
                    <xdr:colOff>323850</xdr:colOff>
                    <xdr:row>22</xdr:row>
                    <xdr:rowOff>9525</xdr:rowOff>
                  </to>
                </anchor>
              </controlPr>
            </control>
          </mc:Choice>
        </mc:AlternateContent>
        <mc:AlternateContent xmlns:mc="http://schemas.openxmlformats.org/markup-compatibility/2006">
          <mc:Choice Requires="x14">
            <control shapeId="2182" r:id="rId87" name="Check Box 134">
              <controlPr defaultSize="0" autoFill="0" autoLine="0" autoPict="0">
                <anchor moveWithCells="1">
                  <from>
                    <xdr:col>3</xdr:col>
                    <xdr:colOff>247650</xdr:colOff>
                    <xdr:row>38</xdr:row>
                    <xdr:rowOff>171450</xdr:rowOff>
                  </from>
                  <to>
                    <xdr:col>4</xdr:col>
                    <xdr:colOff>133350</xdr:colOff>
                    <xdr:row>40</xdr:row>
                    <xdr:rowOff>19050</xdr:rowOff>
                  </to>
                </anchor>
              </controlPr>
            </control>
          </mc:Choice>
        </mc:AlternateContent>
        <mc:AlternateContent xmlns:mc="http://schemas.openxmlformats.org/markup-compatibility/2006">
          <mc:Choice Requires="x14">
            <control shapeId="2183" r:id="rId88" name="Check Box 135">
              <controlPr defaultSize="0" autoFill="0" autoLine="0" autoPict="0">
                <anchor moveWithCells="1">
                  <from>
                    <xdr:col>3</xdr:col>
                    <xdr:colOff>247650</xdr:colOff>
                    <xdr:row>39</xdr:row>
                    <xdr:rowOff>171450</xdr:rowOff>
                  </from>
                  <to>
                    <xdr:col>4</xdr:col>
                    <xdr:colOff>133350</xdr:colOff>
                    <xdr:row>41</xdr:row>
                    <xdr:rowOff>9525</xdr:rowOff>
                  </to>
                </anchor>
              </controlPr>
            </control>
          </mc:Choice>
        </mc:AlternateContent>
        <mc:AlternateContent xmlns:mc="http://schemas.openxmlformats.org/markup-compatibility/2006">
          <mc:Choice Requires="x14">
            <control shapeId="2184" r:id="rId89" name="Check Box 136">
              <controlPr defaultSize="0" autoFill="0" autoLine="0" autoPict="0">
                <anchor moveWithCells="1">
                  <from>
                    <xdr:col>3</xdr:col>
                    <xdr:colOff>247650</xdr:colOff>
                    <xdr:row>41</xdr:row>
                    <xdr:rowOff>171450</xdr:rowOff>
                  </from>
                  <to>
                    <xdr:col>4</xdr:col>
                    <xdr:colOff>133350</xdr:colOff>
                    <xdr:row>43</xdr:row>
                    <xdr:rowOff>9525</xdr:rowOff>
                  </to>
                </anchor>
              </controlPr>
            </control>
          </mc:Choice>
        </mc:AlternateContent>
        <mc:AlternateContent xmlns:mc="http://schemas.openxmlformats.org/markup-compatibility/2006">
          <mc:Choice Requires="x14">
            <control shapeId="2185" r:id="rId90" name="Check Box 137">
              <controlPr defaultSize="0" autoFill="0" autoLine="0" autoPict="0">
                <anchor moveWithCells="1">
                  <from>
                    <xdr:col>3</xdr:col>
                    <xdr:colOff>247650</xdr:colOff>
                    <xdr:row>42</xdr:row>
                    <xdr:rowOff>171450</xdr:rowOff>
                  </from>
                  <to>
                    <xdr:col>4</xdr:col>
                    <xdr:colOff>133350</xdr:colOff>
                    <xdr:row>44</xdr:row>
                    <xdr:rowOff>9525</xdr:rowOff>
                  </to>
                </anchor>
              </controlPr>
            </control>
          </mc:Choice>
        </mc:AlternateContent>
        <mc:AlternateContent xmlns:mc="http://schemas.openxmlformats.org/markup-compatibility/2006">
          <mc:Choice Requires="x14">
            <control shapeId="2186" r:id="rId91" name="Check Box 138">
              <controlPr defaultSize="0" autoFill="0" autoLine="0" autoPict="0">
                <anchor moveWithCells="1">
                  <from>
                    <xdr:col>3</xdr:col>
                    <xdr:colOff>247650</xdr:colOff>
                    <xdr:row>43</xdr:row>
                    <xdr:rowOff>171450</xdr:rowOff>
                  </from>
                  <to>
                    <xdr:col>4</xdr:col>
                    <xdr:colOff>133350</xdr:colOff>
                    <xdr:row>45</xdr:row>
                    <xdr:rowOff>9525</xdr:rowOff>
                  </to>
                </anchor>
              </controlPr>
            </control>
          </mc:Choice>
        </mc:AlternateContent>
        <mc:AlternateContent xmlns:mc="http://schemas.openxmlformats.org/markup-compatibility/2006">
          <mc:Choice Requires="x14">
            <control shapeId="2187" r:id="rId92" name="Check Box 139">
              <controlPr defaultSize="0" autoFill="0" autoLine="0" autoPict="0">
                <anchor moveWithCells="1">
                  <from>
                    <xdr:col>3</xdr:col>
                    <xdr:colOff>247650</xdr:colOff>
                    <xdr:row>44</xdr:row>
                    <xdr:rowOff>171450</xdr:rowOff>
                  </from>
                  <to>
                    <xdr:col>4</xdr:col>
                    <xdr:colOff>133350</xdr:colOff>
                    <xdr:row>46</xdr:row>
                    <xdr:rowOff>9525</xdr:rowOff>
                  </to>
                </anchor>
              </controlPr>
            </control>
          </mc:Choice>
        </mc:AlternateContent>
        <mc:AlternateContent xmlns:mc="http://schemas.openxmlformats.org/markup-compatibility/2006">
          <mc:Choice Requires="x14">
            <control shapeId="2188" r:id="rId93" name="Check Box 140">
              <controlPr defaultSize="0" autoFill="0" autoLine="0" autoPict="0">
                <anchor moveWithCells="1">
                  <from>
                    <xdr:col>3</xdr:col>
                    <xdr:colOff>247650</xdr:colOff>
                    <xdr:row>37</xdr:row>
                    <xdr:rowOff>171450</xdr:rowOff>
                  </from>
                  <to>
                    <xdr:col>4</xdr:col>
                    <xdr:colOff>133350</xdr:colOff>
                    <xdr:row>39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14:formula1>
            <xm:f>Formulas!$AD$2:$AD$8</xm:f>
          </x14:formula1>
          <xm:sqref>D65117</xm:sqref>
        </x14:dataValidation>
        <x14:dataValidation type="list" allowBlank="1" showInputMessage="1" showErrorMessage="1">
          <x14:formula1>
            <xm:f>Formulas!$AD$10:$AD$14</xm:f>
          </x14:formula1>
          <xm:sqref>D65121</xm:sqref>
        </x14:dataValidation>
        <x14:dataValidation type="list" allowBlank="1" showInputMessage="1" showErrorMessage="1">
          <x14:formula1>
            <xm:f>Formulas!$AD$20:$AD$22</xm:f>
          </x14:formula1>
          <xm:sqref>D65124</xm:sqref>
        </x14:dataValidation>
        <x14:dataValidation type="list" allowBlank="1" showInputMessage="1" showErrorMessage="1">
          <x14:formula1>
            <xm:f>Formulas!$AD$16:$AD$18</xm:f>
          </x14:formula1>
          <xm:sqref>WVP982671</xm:sqref>
        </x14:dataValidation>
        <x14:dataValidation type="list" allowBlank="1" showInputMessage="1" showErrorMessage="1">
          <x14:formula1>
            <xm:f>Formulas!$AD$32:$AD$34</xm:f>
          </x14:formula1>
          <xm:sqref>WVP982674</xm:sqref>
        </x14:dataValidation>
        <x14:dataValidation type="list" allowBlank="1" showInputMessage="1" showErrorMessage="1">
          <x14:formula1>
            <xm:f>Formulas!$AD$24:$AD$30</xm:f>
          </x14:formula1>
          <xm:sqref>WVP982676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1081"/>
  <sheetViews>
    <sheetView workbookViewId="0"/>
  </sheetViews>
  <sheetFormatPr defaultRowHeight="15" x14ac:dyDescent="0.25"/>
  <cols>
    <col min="1" max="1" width="14.140625" bestFit="1" customWidth="1"/>
    <col min="2" max="2" width="33.85546875" bestFit="1" customWidth="1"/>
    <col min="3" max="3" width="7.7109375" bestFit="1" customWidth="1"/>
    <col min="4" max="4" width="6.5703125" bestFit="1" customWidth="1"/>
  </cols>
  <sheetData>
    <row r="1" spans="1:4" x14ac:dyDescent="0.25">
      <c r="A1" t="s">
        <v>1346</v>
      </c>
    </row>
    <row r="2" spans="1:4" x14ac:dyDescent="0.25">
      <c r="A2" s="43" t="s">
        <v>186</v>
      </c>
      <c r="B2" s="43" t="s">
        <v>187</v>
      </c>
      <c r="C2" s="43" t="s">
        <v>188</v>
      </c>
      <c r="D2" s="43" t="s">
        <v>189</v>
      </c>
    </row>
    <row r="3" spans="1:4" x14ac:dyDescent="0.25">
      <c r="A3" s="43" t="s">
        <v>190</v>
      </c>
      <c r="B3" s="43" t="s">
        <v>191</v>
      </c>
      <c r="C3" s="43" t="s">
        <v>192</v>
      </c>
      <c r="D3" s="43">
        <v>3064</v>
      </c>
    </row>
    <row r="4" spans="1:4" x14ac:dyDescent="0.25">
      <c r="A4" s="43" t="s">
        <v>190</v>
      </c>
      <c r="B4" s="43" t="s">
        <v>193</v>
      </c>
      <c r="C4" s="43" t="s">
        <v>194</v>
      </c>
      <c r="D4" s="43">
        <v>3470</v>
      </c>
    </row>
    <row r="5" spans="1:4" x14ac:dyDescent="0.25">
      <c r="A5" s="43" t="s">
        <v>190</v>
      </c>
      <c r="B5" s="43" t="s">
        <v>195</v>
      </c>
      <c r="C5" s="43" t="s">
        <v>196</v>
      </c>
      <c r="D5" s="43">
        <v>3510</v>
      </c>
    </row>
    <row r="6" spans="1:4" x14ac:dyDescent="0.25">
      <c r="A6" s="43" t="s">
        <v>190</v>
      </c>
      <c r="B6" s="43" t="s">
        <v>197</v>
      </c>
      <c r="C6" s="43" t="s">
        <v>196</v>
      </c>
      <c r="D6" s="43">
        <v>3446</v>
      </c>
    </row>
    <row r="7" spans="1:4" x14ac:dyDescent="0.25">
      <c r="A7" s="43" t="s">
        <v>190</v>
      </c>
      <c r="B7" s="43" t="s">
        <v>198</v>
      </c>
      <c r="C7" s="43" t="s">
        <v>196</v>
      </c>
      <c r="D7" s="43">
        <v>3000</v>
      </c>
    </row>
    <row r="8" spans="1:4" x14ac:dyDescent="0.25">
      <c r="A8" s="43" t="s">
        <v>190</v>
      </c>
      <c r="B8" s="43" t="s">
        <v>199</v>
      </c>
      <c r="C8" s="43" t="s">
        <v>200</v>
      </c>
      <c r="D8" s="43">
        <v>2300</v>
      </c>
    </row>
    <row r="9" spans="1:4" x14ac:dyDescent="0.25">
      <c r="A9" s="43" t="s">
        <v>190</v>
      </c>
      <c r="B9" s="43" t="s">
        <v>201</v>
      </c>
      <c r="C9" s="43" t="s">
        <v>194</v>
      </c>
      <c r="D9" s="43">
        <v>2575</v>
      </c>
    </row>
    <row r="10" spans="1:4" x14ac:dyDescent="0.25">
      <c r="A10" s="43" t="s">
        <v>190</v>
      </c>
      <c r="B10" s="43" t="s">
        <v>202</v>
      </c>
      <c r="C10" s="43" t="s">
        <v>194</v>
      </c>
      <c r="D10" s="43">
        <v>2625</v>
      </c>
    </row>
    <row r="11" spans="1:4" x14ac:dyDescent="0.25">
      <c r="A11" s="43" t="s">
        <v>190</v>
      </c>
      <c r="B11" s="43" t="s">
        <v>203</v>
      </c>
      <c r="C11" s="43" t="s">
        <v>196</v>
      </c>
      <c r="D11" s="43">
        <v>2667</v>
      </c>
    </row>
    <row r="12" spans="1:4" x14ac:dyDescent="0.25">
      <c r="A12" s="43" t="s">
        <v>190</v>
      </c>
      <c r="B12" s="43" t="s">
        <v>204</v>
      </c>
      <c r="C12" s="43" t="s">
        <v>205</v>
      </c>
      <c r="D12" s="43">
        <v>2600</v>
      </c>
    </row>
    <row r="13" spans="1:4" x14ac:dyDescent="0.25">
      <c r="A13" s="43" t="s">
        <v>190</v>
      </c>
      <c r="B13" s="43" t="s">
        <v>206</v>
      </c>
      <c r="C13" s="43" t="s">
        <v>207</v>
      </c>
      <c r="D13" s="43">
        <v>3047</v>
      </c>
    </row>
    <row r="14" spans="1:4" x14ac:dyDescent="0.25">
      <c r="A14" s="43" t="s">
        <v>190</v>
      </c>
      <c r="B14" s="43" t="s">
        <v>208</v>
      </c>
      <c r="C14" s="43" t="s">
        <v>207</v>
      </c>
      <c r="D14" s="43">
        <v>3153</v>
      </c>
    </row>
    <row r="15" spans="1:4" x14ac:dyDescent="0.25">
      <c r="A15" s="43" t="s">
        <v>190</v>
      </c>
      <c r="B15" s="43" t="s">
        <v>209</v>
      </c>
      <c r="C15" s="43" t="s">
        <v>196</v>
      </c>
      <c r="D15" s="43">
        <v>3984</v>
      </c>
    </row>
    <row r="16" spans="1:4" x14ac:dyDescent="0.25">
      <c r="A16" s="43" t="s">
        <v>190</v>
      </c>
      <c r="B16" s="43" t="s">
        <v>210</v>
      </c>
      <c r="C16" s="43" t="s">
        <v>211</v>
      </c>
      <c r="D16" s="43">
        <v>3920</v>
      </c>
    </row>
    <row r="17" spans="1:4" x14ac:dyDescent="0.25">
      <c r="A17" s="43" t="s">
        <v>190</v>
      </c>
      <c r="B17" s="43" t="s">
        <v>212</v>
      </c>
      <c r="C17" s="43" t="s">
        <v>213</v>
      </c>
      <c r="D17" s="43">
        <v>2734</v>
      </c>
    </row>
    <row r="18" spans="1:4" x14ac:dyDescent="0.25">
      <c r="A18" s="43" t="s">
        <v>190</v>
      </c>
      <c r="B18" s="43" t="s">
        <v>214</v>
      </c>
      <c r="C18" s="43" t="s">
        <v>205</v>
      </c>
      <c r="D18" s="43">
        <v>2770</v>
      </c>
    </row>
    <row r="19" spans="1:4" x14ac:dyDescent="0.25">
      <c r="A19" s="43" t="s">
        <v>190</v>
      </c>
      <c r="B19" s="43" t="s">
        <v>215</v>
      </c>
      <c r="C19" s="43" t="s">
        <v>216</v>
      </c>
      <c r="D19" s="43">
        <v>3465</v>
      </c>
    </row>
    <row r="20" spans="1:4" x14ac:dyDescent="0.25">
      <c r="A20" s="43" t="s">
        <v>190</v>
      </c>
      <c r="B20" s="43" t="s">
        <v>217</v>
      </c>
      <c r="C20" s="43" t="s">
        <v>196</v>
      </c>
      <c r="D20" s="43">
        <v>3580</v>
      </c>
    </row>
    <row r="21" spans="1:4" x14ac:dyDescent="0.25">
      <c r="A21" s="43" t="s">
        <v>190</v>
      </c>
      <c r="B21" s="43" t="s">
        <v>218</v>
      </c>
      <c r="C21" s="43" t="s">
        <v>219</v>
      </c>
      <c r="D21" s="43">
        <v>3559</v>
      </c>
    </row>
    <row r="22" spans="1:4" x14ac:dyDescent="0.25">
      <c r="A22" s="43" t="s">
        <v>190</v>
      </c>
      <c r="B22" s="43" t="s">
        <v>220</v>
      </c>
      <c r="C22" s="43" t="s">
        <v>194</v>
      </c>
      <c r="D22" s="43">
        <v>3487</v>
      </c>
    </row>
    <row r="23" spans="1:4" x14ac:dyDescent="0.25">
      <c r="A23" s="43" t="s">
        <v>190</v>
      </c>
      <c r="B23" s="43" t="s">
        <v>221</v>
      </c>
      <c r="C23" s="43" t="s">
        <v>196</v>
      </c>
      <c r="D23" s="43">
        <v>3558</v>
      </c>
    </row>
    <row r="24" spans="1:4" x14ac:dyDescent="0.25">
      <c r="A24" s="43" t="s">
        <v>190</v>
      </c>
      <c r="B24" s="43" t="s">
        <v>222</v>
      </c>
      <c r="C24" s="43" t="s">
        <v>223</v>
      </c>
      <c r="D24" s="43">
        <v>3840</v>
      </c>
    </row>
    <row r="25" spans="1:4" x14ac:dyDescent="0.25">
      <c r="A25" s="43" t="s">
        <v>190</v>
      </c>
      <c r="B25" s="43" t="s">
        <v>224</v>
      </c>
      <c r="C25" s="43" t="s">
        <v>225</v>
      </c>
      <c r="D25" s="43">
        <v>3550</v>
      </c>
    </row>
    <row r="26" spans="1:4" x14ac:dyDescent="0.25">
      <c r="A26" s="43" t="s">
        <v>190</v>
      </c>
      <c r="B26" s="43" t="s">
        <v>226</v>
      </c>
      <c r="C26" s="43" t="s">
        <v>223</v>
      </c>
      <c r="D26" s="43">
        <v>3750</v>
      </c>
    </row>
    <row r="27" spans="1:4" x14ac:dyDescent="0.25">
      <c r="A27" s="43" t="s">
        <v>190</v>
      </c>
      <c r="B27" s="43" t="s">
        <v>227</v>
      </c>
      <c r="C27" s="43" t="s">
        <v>213</v>
      </c>
      <c r="D27" s="43">
        <v>3257</v>
      </c>
    </row>
    <row r="28" spans="1:4" x14ac:dyDescent="0.25">
      <c r="A28" s="43" t="s">
        <v>228</v>
      </c>
      <c r="B28" s="43" t="s">
        <v>229</v>
      </c>
      <c r="C28" s="43" t="s">
        <v>194</v>
      </c>
      <c r="D28" s="43">
        <v>3325</v>
      </c>
    </row>
    <row r="29" spans="1:4" x14ac:dyDescent="0.25">
      <c r="A29" s="43" t="s">
        <v>228</v>
      </c>
      <c r="B29" s="43" t="s">
        <v>230</v>
      </c>
      <c r="C29" s="43" t="s">
        <v>200</v>
      </c>
      <c r="D29" s="43">
        <v>2250</v>
      </c>
    </row>
    <row r="30" spans="1:4" x14ac:dyDescent="0.25">
      <c r="A30" s="43" t="s">
        <v>228</v>
      </c>
      <c r="B30" s="43" t="s">
        <v>231</v>
      </c>
      <c r="C30" s="43" t="s">
        <v>196</v>
      </c>
      <c r="D30" s="43">
        <v>2288</v>
      </c>
    </row>
    <row r="31" spans="1:4" x14ac:dyDescent="0.25">
      <c r="A31" s="43" t="s">
        <v>228</v>
      </c>
      <c r="B31" s="43" t="s">
        <v>232</v>
      </c>
      <c r="C31" s="43" t="s">
        <v>213</v>
      </c>
      <c r="D31" s="43">
        <v>2683</v>
      </c>
    </row>
    <row r="32" spans="1:4" x14ac:dyDescent="0.25">
      <c r="A32" s="43" t="s">
        <v>228</v>
      </c>
      <c r="B32" s="43" t="s">
        <v>233</v>
      </c>
      <c r="C32" s="43" t="s">
        <v>194</v>
      </c>
      <c r="D32" s="43">
        <v>2907</v>
      </c>
    </row>
    <row r="33" spans="1:4" x14ac:dyDescent="0.25">
      <c r="A33" s="43" t="s">
        <v>228</v>
      </c>
      <c r="B33" s="43" t="s">
        <v>234</v>
      </c>
      <c r="C33" s="43" t="s">
        <v>196</v>
      </c>
      <c r="D33" s="43">
        <v>2907</v>
      </c>
    </row>
    <row r="34" spans="1:4" x14ac:dyDescent="0.25">
      <c r="A34" s="43" t="s">
        <v>235</v>
      </c>
      <c r="B34" s="43" t="s">
        <v>236</v>
      </c>
      <c r="C34" s="43" t="s">
        <v>194</v>
      </c>
      <c r="D34" s="43">
        <v>3100</v>
      </c>
    </row>
    <row r="35" spans="1:4" x14ac:dyDescent="0.25">
      <c r="A35" s="43" t="s">
        <v>235</v>
      </c>
      <c r="B35" s="43" t="s">
        <v>237</v>
      </c>
      <c r="C35" s="43" t="s">
        <v>213</v>
      </c>
      <c r="D35" s="43">
        <v>3263</v>
      </c>
    </row>
    <row r="36" spans="1:4" x14ac:dyDescent="0.25">
      <c r="A36" s="43" t="s">
        <v>235</v>
      </c>
      <c r="B36" s="43" t="s">
        <v>238</v>
      </c>
      <c r="C36" s="43" t="s">
        <v>216</v>
      </c>
      <c r="D36" s="43">
        <v>3660</v>
      </c>
    </row>
    <row r="37" spans="1:4" x14ac:dyDescent="0.25">
      <c r="A37" s="43" t="s">
        <v>235</v>
      </c>
      <c r="B37" s="43" t="s">
        <v>239</v>
      </c>
      <c r="C37" s="43" t="s">
        <v>200</v>
      </c>
      <c r="D37" s="43">
        <v>2992</v>
      </c>
    </row>
    <row r="38" spans="1:4" x14ac:dyDescent="0.25">
      <c r="A38" s="43" t="s">
        <v>235</v>
      </c>
      <c r="B38" s="43" t="s">
        <v>240</v>
      </c>
      <c r="C38" s="43" t="s">
        <v>200</v>
      </c>
      <c r="D38" s="43">
        <v>3241</v>
      </c>
    </row>
    <row r="39" spans="1:4" x14ac:dyDescent="0.25">
      <c r="A39" s="43" t="s">
        <v>235</v>
      </c>
      <c r="B39" s="43" t="s">
        <v>241</v>
      </c>
      <c r="C39" s="43" t="s">
        <v>200</v>
      </c>
      <c r="D39" s="43">
        <v>3252</v>
      </c>
    </row>
    <row r="40" spans="1:4" x14ac:dyDescent="0.25">
      <c r="A40" s="43" t="s">
        <v>235</v>
      </c>
      <c r="B40" s="43" t="s">
        <v>242</v>
      </c>
      <c r="C40" s="43" t="s">
        <v>194</v>
      </c>
      <c r="D40" s="43">
        <v>3428</v>
      </c>
    </row>
    <row r="41" spans="1:4" x14ac:dyDescent="0.25">
      <c r="A41" s="43" t="s">
        <v>235</v>
      </c>
      <c r="B41" s="43" t="s">
        <v>243</v>
      </c>
      <c r="C41" s="43" t="s">
        <v>213</v>
      </c>
      <c r="D41" s="43">
        <v>3549</v>
      </c>
    </row>
    <row r="42" spans="1:4" x14ac:dyDescent="0.25">
      <c r="A42" s="43" t="s">
        <v>235</v>
      </c>
      <c r="B42" s="43" t="s">
        <v>244</v>
      </c>
      <c r="C42" s="43" t="s">
        <v>213</v>
      </c>
      <c r="D42" s="43">
        <v>3263</v>
      </c>
    </row>
    <row r="43" spans="1:4" x14ac:dyDescent="0.25">
      <c r="A43" s="43" t="s">
        <v>235</v>
      </c>
      <c r="B43" s="43" t="s">
        <v>245</v>
      </c>
      <c r="C43" s="43" t="s">
        <v>213</v>
      </c>
      <c r="D43" s="43">
        <v>3462</v>
      </c>
    </row>
    <row r="44" spans="1:4" x14ac:dyDescent="0.25">
      <c r="A44" s="43" t="s">
        <v>235</v>
      </c>
      <c r="B44" s="43" t="s">
        <v>246</v>
      </c>
      <c r="C44" s="43" t="s">
        <v>219</v>
      </c>
      <c r="D44" s="43">
        <v>3671</v>
      </c>
    </row>
    <row r="45" spans="1:4" x14ac:dyDescent="0.25">
      <c r="A45" s="43" t="s">
        <v>235</v>
      </c>
      <c r="B45" s="43" t="s">
        <v>247</v>
      </c>
      <c r="C45" s="43" t="s">
        <v>196</v>
      </c>
      <c r="D45" s="43">
        <v>3958</v>
      </c>
    </row>
    <row r="46" spans="1:4" x14ac:dyDescent="0.25">
      <c r="A46" s="43" t="s">
        <v>235</v>
      </c>
      <c r="B46" s="43" t="s">
        <v>248</v>
      </c>
      <c r="C46" s="43" t="s">
        <v>216</v>
      </c>
      <c r="D46" s="43">
        <v>4024</v>
      </c>
    </row>
    <row r="47" spans="1:4" x14ac:dyDescent="0.25">
      <c r="A47" s="43" t="s">
        <v>235</v>
      </c>
      <c r="B47" s="43" t="s">
        <v>249</v>
      </c>
      <c r="C47" s="43" t="s">
        <v>219</v>
      </c>
      <c r="D47" s="43">
        <v>4145</v>
      </c>
    </row>
    <row r="48" spans="1:4" x14ac:dyDescent="0.25">
      <c r="A48" s="43" t="s">
        <v>235</v>
      </c>
      <c r="B48" s="43" t="s">
        <v>250</v>
      </c>
      <c r="C48" s="43" t="s">
        <v>205</v>
      </c>
      <c r="D48" s="43">
        <v>4222</v>
      </c>
    </row>
    <row r="49" spans="1:4" x14ac:dyDescent="0.25">
      <c r="A49" s="43" t="s">
        <v>235</v>
      </c>
      <c r="B49" s="43" t="s">
        <v>251</v>
      </c>
      <c r="C49" s="43" t="s">
        <v>219</v>
      </c>
      <c r="D49" s="43">
        <v>4068</v>
      </c>
    </row>
    <row r="50" spans="1:4" x14ac:dyDescent="0.25">
      <c r="A50" s="43" t="s">
        <v>235</v>
      </c>
      <c r="B50" s="43" t="s">
        <v>252</v>
      </c>
      <c r="C50" s="43" t="s">
        <v>219</v>
      </c>
      <c r="D50" s="43">
        <v>4288</v>
      </c>
    </row>
    <row r="51" spans="1:4" x14ac:dyDescent="0.25">
      <c r="A51" s="43" t="s">
        <v>235</v>
      </c>
      <c r="B51" s="43" t="s">
        <v>253</v>
      </c>
      <c r="C51" s="43" t="s">
        <v>205</v>
      </c>
      <c r="D51" s="43">
        <v>4288</v>
      </c>
    </row>
    <row r="52" spans="1:4" x14ac:dyDescent="0.25">
      <c r="A52" s="43" t="s">
        <v>235</v>
      </c>
      <c r="B52" s="43" t="s">
        <v>254</v>
      </c>
      <c r="C52" s="43" t="s">
        <v>185</v>
      </c>
      <c r="D52" s="43">
        <v>4729</v>
      </c>
    </row>
    <row r="53" spans="1:4" x14ac:dyDescent="0.25">
      <c r="A53" s="43" t="s">
        <v>235</v>
      </c>
      <c r="B53" s="43" t="s">
        <v>255</v>
      </c>
      <c r="C53" s="43" t="s">
        <v>211</v>
      </c>
      <c r="D53" s="43">
        <v>2507</v>
      </c>
    </row>
    <row r="54" spans="1:4" x14ac:dyDescent="0.25">
      <c r="A54" s="43" t="s">
        <v>235</v>
      </c>
      <c r="B54" s="43" t="s">
        <v>256</v>
      </c>
      <c r="C54" s="43" t="s">
        <v>200</v>
      </c>
      <c r="D54" s="43">
        <v>2507</v>
      </c>
    </row>
    <row r="55" spans="1:4" x14ac:dyDescent="0.25">
      <c r="A55" s="43" t="s">
        <v>235</v>
      </c>
      <c r="B55" s="43" t="s">
        <v>257</v>
      </c>
      <c r="C55" s="43" t="s">
        <v>258</v>
      </c>
      <c r="D55" s="43">
        <v>3957</v>
      </c>
    </row>
    <row r="56" spans="1:4" x14ac:dyDescent="0.25">
      <c r="A56" s="43" t="s">
        <v>235</v>
      </c>
      <c r="B56" s="43" t="s">
        <v>259</v>
      </c>
      <c r="C56" s="43" t="s">
        <v>260</v>
      </c>
      <c r="D56" s="43"/>
    </row>
    <row r="57" spans="1:4" x14ac:dyDescent="0.25">
      <c r="A57" s="43" t="s">
        <v>235</v>
      </c>
      <c r="B57" s="43" t="s">
        <v>261</v>
      </c>
      <c r="C57" s="43" t="s">
        <v>225</v>
      </c>
      <c r="D57" s="43">
        <v>3593</v>
      </c>
    </row>
    <row r="58" spans="1:4" x14ac:dyDescent="0.25">
      <c r="A58" s="43" t="s">
        <v>235</v>
      </c>
      <c r="B58" s="43" t="s">
        <v>262</v>
      </c>
      <c r="C58" s="43" t="s">
        <v>223</v>
      </c>
      <c r="D58" s="43">
        <v>4068</v>
      </c>
    </row>
    <row r="59" spans="1:4" x14ac:dyDescent="0.25">
      <c r="A59" s="43" t="s">
        <v>235</v>
      </c>
      <c r="B59" s="43" t="s">
        <v>263</v>
      </c>
      <c r="C59" s="43" t="s">
        <v>185</v>
      </c>
      <c r="D59" s="43">
        <v>3869</v>
      </c>
    </row>
    <row r="60" spans="1:4" x14ac:dyDescent="0.25">
      <c r="A60" s="43" t="s">
        <v>235</v>
      </c>
      <c r="B60" s="43" t="s">
        <v>261</v>
      </c>
      <c r="C60" s="43" t="s">
        <v>225</v>
      </c>
      <c r="D60" s="43">
        <v>3593</v>
      </c>
    </row>
    <row r="61" spans="1:4" x14ac:dyDescent="0.25">
      <c r="A61" s="43" t="s">
        <v>235</v>
      </c>
      <c r="B61" s="43" t="s">
        <v>262</v>
      </c>
      <c r="C61" s="43" t="s">
        <v>223</v>
      </c>
      <c r="D61" s="43">
        <v>4068</v>
      </c>
    </row>
    <row r="62" spans="1:4" x14ac:dyDescent="0.25">
      <c r="A62" s="43" t="s">
        <v>235</v>
      </c>
      <c r="B62" s="43" t="s">
        <v>264</v>
      </c>
      <c r="C62" s="43" t="s">
        <v>196</v>
      </c>
      <c r="D62" s="43">
        <v>2822</v>
      </c>
    </row>
    <row r="63" spans="1:4" x14ac:dyDescent="0.25">
      <c r="A63" s="43" t="s">
        <v>235</v>
      </c>
      <c r="B63" s="43" t="s">
        <v>265</v>
      </c>
      <c r="C63" s="43" t="s">
        <v>205</v>
      </c>
      <c r="D63" s="43">
        <v>3220</v>
      </c>
    </row>
    <row r="64" spans="1:4" x14ac:dyDescent="0.25">
      <c r="A64" s="43" t="s">
        <v>235</v>
      </c>
      <c r="B64" s="43" t="s">
        <v>266</v>
      </c>
      <c r="C64" s="43" t="s">
        <v>205</v>
      </c>
      <c r="D64" s="43">
        <v>3351</v>
      </c>
    </row>
    <row r="65" spans="1:4" x14ac:dyDescent="0.25">
      <c r="A65" s="43" t="s">
        <v>235</v>
      </c>
      <c r="B65" s="43" t="s">
        <v>267</v>
      </c>
      <c r="C65" s="43" t="s">
        <v>223</v>
      </c>
      <c r="D65" s="43">
        <v>3218</v>
      </c>
    </row>
    <row r="66" spans="1:4" x14ac:dyDescent="0.25">
      <c r="A66" s="43" t="s">
        <v>235</v>
      </c>
      <c r="B66" s="43" t="s">
        <v>268</v>
      </c>
      <c r="C66" s="43" t="s">
        <v>269</v>
      </c>
      <c r="D66" s="43">
        <v>3420</v>
      </c>
    </row>
    <row r="67" spans="1:4" x14ac:dyDescent="0.25">
      <c r="A67" s="43" t="s">
        <v>235</v>
      </c>
      <c r="B67" s="43" t="s">
        <v>270</v>
      </c>
      <c r="C67" s="43" t="s">
        <v>185</v>
      </c>
      <c r="D67" s="43">
        <v>3240</v>
      </c>
    </row>
    <row r="68" spans="1:4" x14ac:dyDescent="0.25">
      <c r="A68" s="43" t="s">
        <v>271</v>
      </c>
      <c r="B68" s="43" t="s">
        <v>272</v>
      </c>
      <c r="C68" s="43" t="s">
        <v>192</v>
      </c>
      <c r="D68" s="43">
        <v>1358</v>
      </c>
    </row>
    <row r="69" spans="1:4" x14ac:dyDescent="0.25">
      <c r="A69" s="43" t="s">
        <v>271</v>
      </c>
      <c r="B69" s="43" t="s">
        <v>273</v>
      </c>
      <c r="C69" s="43" t="s">
        <v>192</v>
      </c>
      <c r="D69" s="43">
        <v>1450</v>
      </c>
    </row>
    <row r="70" spans="1:4" x14ac:dyDescent="0.25">
      <c r="A70" s="43" t="s">
        <v>271</v>
      </c>
      <c r="B70" s="43" t="s">
        <v>274</v>
      </c>
      <c r="C70" s="43" t="s">
        <v>192</v>
      </c>
      <c r="D70" s="43">
        <v>1576</v>
      </c>
    </row>
    <row r="71" spans="1:4" x14ac:dyDescent="0.25">
      <c r="A71" s="43" t="s">
        <v>271</v>
      </c>
      <c r="B71" s="43" t="s">
        <v>275</v>
      </c>
      <c r="C71" s="43" t="s">
        <v>200</v>
      </c>
      <c r="D71" s="43">
        <v>1512</v>
      </c>
    </row>
    <row r="72" spans="1:4" x14ac:dyDescent="0.25">
      <c r="A72" s="43" t="s">
        <v>271</v>
      </c>
      <c r="B72" s="43" t="s">
        <v>276</v>
      </c>
      <c r="C72" s="43" t="s">
        <v>213</v>
      </c>
      <c r="D72" s="43">
        <v>1433</v>
      </c>
    </row>
    <row r="73" spans="1:4" x14ac:dyDescent="0.25">
      <c r="A73" s="43" t="s">
        <v>277</v>
      </c>
      <c r="B73" s="43" t="s">
        <v>278</v>
      </c>
      <c r="C73" s="43" t="s">
        <v>205</v>
      </c>
      <c r="D73" s="43">
        <v>3250</v>
      </c>
    </row>
    <row r="74" spans="1:4" x14ac:dyDescent="0.25">
      <c r="A74" s="43" t="s">
        <v>277</v>
      </c>
      <c r="B74" s="43" t="s">
        <v>279</v>
      </c>
      <c r="C74" s="43" t="s">
        <v>207</v>
      </c>
      <c r="D74" s="43">
        <v>3370</v>
      </c>
    </row>
    <row r="75" spans="1:4" x14ac:dyDescent="0.25">
      <c r="A75" s="43" t="s">
        <v>277</v>
      </c>
      <c r="B75" s="43" t="s">
        <v>280</v>
      </c>
      <c r="C75" s="43" t="s">
        <v>185</v>
      </c>
      <c r="D75" s="43">
        <v>3600</v>
      </c>
    </row>
    <row r="76" spans="1:4" x14ac:dyDescent="0.25">
      <c r="A76" s="43" t="s">
        <v>277</v>
      </c>
      <c r="B76" s="43" t="s">
        <v>281</v>
      </c>
      <c r="C76" s="43" t="s">
        <v>269</v>
      </c>
      <c r="D76" s="43">
        <v>3370</v>
      </c>
    </row>
    <row r="77" spans="1:4" x14ac:dyDescent="0.25">
      <c r="A77" s="43" t="s">
        <v>277</v>
      </c>
      <c r="B77" s="43" t="s">
        <v>282</v>
      </c>
      <c r="C77" s="43" t="s">
        <v>211</v>
      </c>
      <c r="D77" s="43">
        <v>2282</v>
      </c>
    </row>
    <row r="78" spans="1:4" x14ac:dyDescent="0.25">
      <c r="A78" s="43" t="s">
        <v>277</v>
      </c>
      <c r="B78" s="43" t="s">
        <v>283</v>
      </c>
      <c r="C78" s="43" t="s">
        <v>284</v>
      </c>
      <c r="D78" s="43">
        <v>2403</v>
      </c>
    </row>
    <row r="79" spans="1:4" x14ac:dyDescent="0.25">
      <c r="A79" s="43" t="s">
        <v>277</v>
      </c>
      <c r="B79" s="43" t="s">
        <v>285</v>
      </c>
      <c r="C79" s="43" t="s">
        <v>196</v>
      </c>
      <c r="D79" s="43">
        <v>2225</v>
      </c>
    </row>
    <row r="80" spans="1:4" x14ac:dyDescent="0.25">
      <c r="A80" s="43" t="s">
        <v>277</v>
      </c>
      <c r="B80" s="43" t="s">
        <v>286</v>
      </c>
      <c r="C80" s="43" t="s">
        <v>225</v>
      </c>
      <c r="D80" s="43">
        <v>3300</v>
      </c>
    </row>
    <row r="81" spans="1:4" x14ac:dyDescent="0.25">
      <c r="A81" s="43" t="s">
        <v>277</v>
      </c>
      <c r="B81" s="43" t="s">
        <v>287</v>
      </c>
      <c r="C81" s="43" t="s">
        <v>194</v>
      </c>
      <c r="D81" s="43">
        <v>2657</v>
      </c>
    </row>
    <row r="82" spans="1:4" x14ac:dyDescent="0.25">
      <c r="A82" s="43" t="s">
        <v>277</v>
      </c>
      <c r="B82" s="43" t="s">
        <v>288</v>
      </c>
      <c r="C82" s="43" t="s">
        <v>211</v>
      </c>
      <c r="D82" s="43">
        <v>2933</v>
      </c>
    </row>
    <row r="83" spans="1:4" x14ac:dyDescent="0.25">
      <c r="A83" s="43" t="s">
        <v>277</v>
      </c>
      <c r="B83" s="43" t="s">
        <v>289</v>
      </c>
      <c r="C83" s="43" t="s">
        <v>194</v>
      </c>
      <c r="D83" s="43">
        <v>2778</v>
      </c>
    </row>
    <row r="84" spans="1:4" x14ac:dyDescent="0.25">
      <c r="A84" s="43" t="s">
        <v>277</v>
      </c>
      <c r="B84" s="43" t="s">
        <v>290</v>
      </c>
      <c r="C84" s="43" t="s">
        <v>194</v>
      </c>
      <c r="D84" s="43">
        <v>3153</v>
      </c>
    </row>
    <row r="85" spans="1:4" x14ac:dyDescent="0.25">
      <c r="A85" s="43" t="s">
        <v>277</v>
      </c>
      <c r="B85" s="43" t="s">
        <v>291</v>
      </c>
      <c r="C85" s="43" t="s">
        <v>211</v>
      </c>
      <c r="D85" s="43">
        <v>2780</v>
      </c>
    </row>
    <row r="86" spans="1:4" x14ac:dyDescent="0.25">
      <c r="A86" s="43" t="s">
        <v>277</v>
      </c>
      <c r="B86" s="43" t="s">
        <v>292</v>
      </c>
      <c r="C86" s="43" t="s">
        <v>213</v>
      </c>
      <c r="D86" s="43">
        <v>2855</v>
      </c>
    </row>
    <row r="87" spans="1:4" x14ac:dyDescent="0.25">
      <c r="A87" s="43" t="s">
        <v>277</v>
      </c>
      <c r="B87" s="43" t="s">
        <v>293</v>
      </c>
      <c r="C87" s="43" t="s">
        <v>196</v>
      </c>
      <c r="D87" s="43">
        <v>2885</v>
      </c>
    </row>
    <row r="88" spans="1:4" x14ac:dyDescent="0.25">
      <c r="A88" s="43" t="s">
        <v>277</v>
      </c>
      <c r="B88" s="43" t="s">
        <v>294</v>
      </c>
      <c r="C88" s="43" t="s">
        <v>194</v>
      </c>
      <c r="D88" s="43">
        <v>2990</v>
      </c>
    </row>
    <row r="89" spans="1:4" x14ac:dyDescent="0.25">
      <c r="A89" s="43" t="s">
        <v>277</v>
      </c>
      <c r="B89" s="43" t="s">
        <v>295</v>
      </c>
      <c r="C89" s="43" t="s">
        <v>213</v>
      </c>
      <c r="D89" s="43">
        <v>3087</v>
      </c>
    </row>
    <row r="90" spans="1:4" x14ac:dyDescent="0.25">
      <c r="A90" s="43" t="s">
        <v>277</v>
      </c>
      <c r="B90" s="43" t="s">
        <v>296</v>
      </c>
      <c r="C90" s="43" t="s">
        <v>213</v>
      </c>
      <c r="D90" s="43">
        <v>3197</v>
      </c>
    </row>
    <row r="91" spans="1:4" x14ac:dyDescent="0.25">
      <c r="A91" s="43" t="s">
        <v>277</v>
      </c>
      <c r="B91" s="43" t="s">
        <v>297</v>
      </c>
      <c r="C91" s="43" t="s">
        <v>216</v>
      </c>
      <c r="D91" s="43">
        <v>3200</v>
      </c>
    </row>
    <row r="92" spans="1:4" x14ac:dyDescent="0.25">
      <c r="A92" s="43" t="s">
        <v>277</v>
      </c>
      <c r="B92" s="43" t="s">
        <v>298</v>
      </c>
      <c r="C92" s="43" t="s">
        <v>213</v>
      </c>
      <c r="D92" s="43">
        <v>3197</v>
      </c>
    </row>
    <row r="93" spans="1:4" x14ac:dyDescent="0.25">
      <c r="A93" s="43" t="s">
        <v>277</v>
      </c>
      <c r="B93" s="43" t="s">
        <v>299</v>
      </c>
      <c r="C93" s="43" t="s">
        <v>196</v>
      </c>
      <c r="D93" s="43">
        <v>3220</v>
      </c>
    </row>
    <row r="94" spans="1:4" x14ac:dyDescent="0.25">
      <c r="A94" s="43" t="s">
        <v>277</v>
      </c>
      <c r="B94" s="43" t="s">
        <v>300</v>
      </c>
      <c r="C94" s="43" t="s">
        <v>216</v>
      </c>
      <c r="D94" s="43">
        <v>3350</v>
      </c>
    </row>
    <row r="95" spans="1:4" x14ac:dyDescent="0.25">
      <c r="A95" s="43" t="s">
        <v>277</v>
      </c>
      <c r="B95" s="43" t="s">
        <v>301</v>
      </c>
      <c r="C95" s="43" t="s">
        <v>205</v>
      </c>
      <c r="D95" s="43">
        <v>3465</v>
      </c>
    </row>
    <row r="96" spans="1:4" x14ac:dyDescent="0.25">
      <c r="A96" s="43" t="s">
        <v>277</v>
      </c>
      <c r="B96" s="43" t="s">
        <v>302</v>
      </c>
      <c r="C96" s="43" t="s">
        <v>216</v>
      </c>
      <c r="D96" s="43">
        <v>3285</v>
      </c>
    </row>
    <row r="97" spans="1:4" x14ac:dyDescent="0.25">
      <c r="A97" s="43" t="s">
        <v>277</v>
      </c>
      <c r="B97" s="43" t="s">
        <v>303</v>
      </c>
      <c r="C97" s="43" t="s">
        <v>205</v>
      </c>
      <c r="D97" s="43">
        <v>3400</v>
      </c>
    </row>
    <row r="98" spans="1:4" x14ac:dyDescent="0.25">
      <c r="A98" s="43" t="s">
        <v>277</v>
      </c>
      <c r="B98" s="43" t="s">
        <v>304</v>
      </c>
      <c r="C98" s="43" t="s">
        <v>207</v>
      </c>
      <c r="D98" s="43">
        <v>3571</v>
      </c>
    </row>
    <row r="99" spans="1:4" x14ac:dyDescent="0.25">
      <c r="A99" s="43" t="s">
        <v>277</v>
      </c>
      <c r="B99" s="43" t="s">
        <v>305</v>
      </c>
      <c r="C99" s="43" t="s">
        <v>185</v>
      </c>
      <c r="D99" s="43">
        <v>3650</v>
      </c>
    </row>
    <row r="100" spans="1:4" x14ac:dyDescent="0.25">
      <c r="A100" s="43" t="s">
        <v>277</v>
      </c>
      <c r="B100" s="43" t="s">
        <v>306</v>
      </c>
      <c r="C100" s="43" t="s">
        <v>213</v>
      </c>
      <c r="D100" s="43">
        <v>3494</v>
      </c>
    </row>
    <row r="101" spans="1:4" x14ac:dyDescent="0.25">
      <c r="A101" s="43" t="s">
        <v>277</v>
      </c>
      <c r="B101" s="43" t="s">
        <v>307</v>
      </c>
      <c r="C101" s="43" t="s">
        <v>196</v>
      </c>
      <c r="D101" s="43">
        <v>3500</v>
      </c>
    </row>
    <row r="102" spans="1:4" x14ac:dyDescent="0.25">
      <c r="A102" s="43" t="s">
        <v>277</v>
      </c>
      <c r="B102" s="43" t="s">
        <v>308</v>
      </c>
      <c r="C102" s="43" t="s">
        <v>219</v>
      </c>
      <c r="D102" s="43">
        <v>3803</v>
      </c>
    </row>
    <row r="103" spans="1:4" x14ac:dyDescent="0.25">
      <c r="A103" s="43" t="s">
        <v>277</v>
      </c>
      <c r="B103" s="43" t="s">
        <v>309</v>
      </c>
      <c r="C103" s="43" t="s">
        <v>205</v>
      </c>
      <c r="D103" s="43">
        <v>3131</v>
      </c>
    </row>
    <row r="104" spans="1:4" x14ac:dyDescent="0.25">
      <c r="A104" s="43" t="s">
        <v>277</v>
      </c>
      <c r="B104" s="43" t="s">
        <v>310</v>
      </c>
      <c r="C104" s="43" t="s">
        <v>207</v>
      </c>
      <c r="D104" s="43">
        <v>3141</v>
      </c>
    </row>
    <row r="105" spans="1:4" x14ac:dyDescent="0.25">
      <c r="A105" s="43" t="s">
        <v>277</v>
      </c>
      <c r="B105" s="43" t="s">
        <v>311</v>
      </c>
      <c r="C105" s="43" t="s">
        <v>207</v>
      </c>
      <c r="D105" s="43">
        <v>3141</v>
      </c>
    </row>
    <row r="106" spans="1:4" x14ac:dyDescent="0.25">
      <c r="A106" s="43" t="s">
        <v>277</v>
      </c>
      <c r="B106" s="43" t="s">
        <v>312</v>
      </c>
      <c r="C106" s="43" t="s">
        <v>207</v>
      </c>
      <c r="D106" s="43">
        <v>3500</v>
      </c>
    </row>
    <row r="107" spans="1:4" x14ac:dyDescent="0.25">
      <c r="A107" s="43" t="s">
        <v>277</v>
      </c>
      <c r="B107" s="43" t="s">
        <v>313</v>
      </c>
      <c r="C107" s="43" t="s">
        <v>219</v>
      </c>
      <c r="D107" s="43">
        <v>2733</v>
      </c>
    </row>
    <row r="108" spans="1:4" x14ac:dyDescent="0.25">
      <c r="A108" s="43" t="s">
        <v>277</v>
      </c>
      <c r="B108" s="43" t="s">
        <v>314</v>
      </c>
      <c r="C108" s="43" t="s">
        <v>216</v>
      </c>
      <c r="D108" s="43">
        <v>2865</v>
      </c>
    </row>
    <row r="109" spans="1:4" x14ac:dyDescent="0.25">
      <c r="A109" s="43" t="s">
        <v>277</v>
      </c>
      <c r="B109" s="43" t="s">
        <v>315</v>
      </c>
      <c r="C109" s="43" t="s">
        <v>225</v>
      </c>
      <c r="D109" s="43">
        <v>3175</v>
      </c>
    </row>
    <row r="110" spans="1:4" x14ac:dyDescent="0.25">
      <c r="A110" s="43" t="s">
        <v>277</v>
      </c>
      <c r="B110" s="43" t="s">
        <v>316</v>
      </c>
      <c r="C110" s="43" t="s">
        <v>207</v>
      </c>
      <c r="D110" s="43">
        <v>3415</v>
      </c>
    </row>
    <row r="111" spans="1:4" x14ac:dyDescent="0.25">
      <c r="A111" s="43" t="s">
        <v>277</v>
      </c>
      <c r="B111" s="43" t="s">
        <v>317</v>
      </c>
      <c r="C111" s="43" t="s">
        <v>185</v>
      </c>
      <c r="D111" s="43">
        <v>3780</v>
      </c>
    </row>
    <row r="112" spans="1:4" x14ac:dyDescent="0.25">
      <c r="A112" s="43" t="s">
        <v>277</v>
      </c>
      <c r="B112" s="43" t="s">
        <v>318</v>
      </c>
      <c r="C112" s="43" t="s">
        <v>269</v>
      </c>
      <c r="D112" s="43">
        <v>3625</v>
      </c>
    </row>
    <row r="113" spans="1:4" x14ac:dyDescent="0.25">
      <c r="A113" s="43" t="s">
        <v>277</v>
      </c>
      <c r="B113" s="43" t="s">
        <v>319</v>
      </c>
      <c r="C113" s="43" t="s">
        <v>260</v>
      </c>
      <c r="D113" s="43">
        <v>3540</v>
      </c>
    </row>
    <row r="114" spans="1:4" x14ac:dyDescent="0.25">
      <c r="A114" s="43" t="s">
        <v>277</v>
      </c>
      <c r="B114" s="43" t="s">
        <v>320</v>
      </c>
      <c r="C114" s="43" t="s">
        <v>183</v>
      </c>
      <c r="D114" s="43">
        <v>3909</v>
      </c>
    </row>
    <row r="115" spans="1:4" x14ac:dyDescent="0.25">
      <c r="A115" s="43" t="s">
        <v>277</v>
      </c>
      <c r="B115" s="43" t="s">
        <v>321</v>
      </c>
      <c r="C115" s="43" t="s">
        <v>216</v>
      </c>
      <c r="D115" s="43">
        <v>2800</v>
      </c>
    </row>
    <row r="116" spans="1:4" x14ac:dyDescent="0.25">
      <c r="A116" s="43" t="s">
        <v>277</v>
      </c>
      <c r="B116" s="43" t="s">
        <v>322</v>
      </c>
      <c r="C116" s="43" t="s">
        <v>260</v>
      </c>
      <c r="D116" s="43">
        <v>3540</v>
      </c>
    </row>
    <row r="117" spans="1:4" x14ac:dyDescent="0.25">
      <c r="A117" s="43" t="s">
        <v>277</v>
      </c>
      <c r="B117" s="43" t="s">
        <v>323</v>
      </c>
      <c r="C117" s="43" t="s">
        <v>225</v>
      </c>
      <c r="D117" s="43">
        <v>3788</v>
      </c>
    </row>
    <row r="118" spans="1:4" x14ac:dyDescent="0.25">
      <c r="A118" s="43" t="s">
        <v>277</v>
      </c>
      <c r="B118" s="43" t="s">
        <v>324</v>
      </c>
      <c r="C118" s="43" t="s">
        <v>207</v>
      </c>
      <c r="D118" s="43">
        <v>3792</v>
      </c>
    </row>
    <row r="119" spans="1:4" x14ac:dyDescent="0.25">
      <c r="A119" s="43" t="s">
        <v>277</v>
      </c>
      <c r="B119" s="43" t="s">
        <v>325</v>
      </c>
      <c r="C119" s="43" t="s">
        <v>183</v>
      </c>
      <c r="D119" s="43">
        <v>4012</v>
      </c>
    </row>
    <row r="120" spans="1:4" x14ac:dyDescent="0.25">
      <c r="A120" s="43" t="s">
        <v>277</v>
      </c>
      <c r="B120" s="43" t="s">
        <v>326</v>
      </c>
      <c r="C120" s="43" t="s">
        <v>216</v>
      </c>
      <c r="D120" s="43">
        <v>3570</v>
      </c>
    </row>
    <row r="121" spans="1:4" x14ac:dyDescent="0.25">
      <c r="A121" s="43" t="s">
        <v>277</v>
      </c>
      <c r="B121" s="43" t="s">
        <v>320</v>
      </c>
      <c r="C121" s="43" t="s">
        <v>183</v>
      </c>
      <c r="D121" s="43">
        <v>3909</v>
      </c>
    </row>
    <row r="122" spans="1:4" x14ac:dyDescent="0.25">
      <c r="A122" s="43" t="s">
        <v>277</v>
      </c>
      <c r="B122" s="43" t="s">
        <v>328</v>
      </c>
      <c r="C122" s="43" t="s">
        <v>194</v>
      </c>
      <c r="D122" s="43">
        <v>2701</v>
      </c>
    </row>
    <row r="123" spans="1:4" x14ac:dyDescent="0.25">
      <c r="A123" s="43" t="s">
        <v>277</v>
      </c>
      <c r="B123" s="43" t="s">
        <v>329</v>
      </c>
      <c r="C123" s="43" t="s">
        <v>196</v>
      </c>
      <c r="D123" s="43">
        <v>2932</v>
      </c>
    </row>
    <row r="124" spans="1:4" x14ac:dyDescent="0.25">
      <c r="A124" s="43" t="s">
        <v>277</v>
      </c>
      <c r="B124" s="43" t="s">
        <v>330</v>
      </c>
      <c r="C124" s="43" t="s">
        <v>216</v>
      </c>
      <c r="D124" s="43">
        <v>2943</v>
      </c>
    </row>
    <row r="125" spans="1:4" x14ac:dyDescent="0.25">
      <c r="A125" s="43" t="s">
        <v>277</v>
      </c>
      <c r="B125" s="43" t="s">
        <v>331</v>
      </c>
      <c r="C125" s="43" t="s">
        <v>205</v>
      </c>
      <c r="D125" s="43">
        <v>2943</v>
      </c>
    </row>
    <row r="126" spans="1:4" x14ac:dyDescent="0.25">
      <c r="A126" s="43" t="s">
        <v>277</v>
      </c>
      <c r="B126" s="43" t="s">
        <v>332</v>
      </c>
      <c r="C126" s="43" t="s">
        <v>196</v>
      </c>
      <c r="D126" s="43">
        <v>2932</v>
      </c>
    </row>
    <row r="127" spans="1:4" x14ac:dyDescent="0.25">
      <c r="A127" s="43" t="s">
        <v>277</v>
      </c>
      <c r="B127" s="43" t="s">
        <v>333</v>
      </c>
      <c r="C127" s="43" t="s">
        <v>205</v>
      </c>
      <c r="D127" s="43">
        <v>3000</v>
      </c>
    </row>
    <row r="128" spans="1:4" x14ac:dyDescent="0.25">
      <c r="A128" s="43" t="s">
        <v>277</v>
      </c>
      <c r="B128" s="43" t="s">
        <v>334</v>
      </c>
      <c r="C128" s="43" t="s">
        <v>216</v>
      </c>
      <c r="D128" s="43">
        <v>3100</v>
      </c>
    </row>
    <row r="129" spans="1:4" x14ac:dyDescent="0.25">
      <c r="A129" s="43" t="s">
        <v>277</v>
      </c>
      <c r="B129" s="43" t="s">
        <v>335</v>
      </c>
      <c r="C129" s="43" t="s">
        <v>223</v>
      </c>
      <c r="D129" s="43">
        <v>3108</v>
      </c>
    </row>
    <row r="130" spans="1:4" x14ac:dyDescent="0.25">
      <c r="A130" s="43" t="s">
        <v>277</v>
      </c>
      <c r="B130" s="43" t="s">
        <v>336</v>
      </c>
      <c r="C130" s="43" t="s">
        <v>184</v>
      </c>
      <c r="D130" s="43">
        <v>3197</v>
      </c>
    </row>
    <row r="131" spans="1:4" x14ac:dyDescent="0.25">
      <c r="A131" s="43" t="s">
        <v>277</v>
      </c>
      <c r="B131" s="43" t="s">
        <v>337</v>
      </c>
      <c r="C131" s="43" t="s">
        <v>223</v>
      </c>
      <c r="D131" s="43">
        <v>3260</v>
      </c>
    </row>
    <row r="132" spans="1:4" x14ac:dyDescent="0.25">
      <c r="A132" s="43" t="s">
        <v>277</v>
      </c>
      <c r="B132" s="43" t="s">
        <v>338</v>
      </c>
      <c r="C132" s="43" t="s">
        <v>225</v>
      </c>
      <c r="D132" s="43">
        <v>3240</v>
      </c>
    </row>
    <row r="133" spans="1:4" x14ac:dyDescent="0.25">
      <c r="A133" s="43" t="s">
        <v>277</v>
      </c>
      <c r="B133" s="43" t="s">
        <v>339</v>
      </c>
      <c r="C133" s="43" t="s">
        <v>207</v>
      </c>
      <c r="D133" s="43">
        <v>3500</v>
      </c>
    </row>
    <row r="134" spans="1:4" x14ac:dyDescent="0.25">
      <c r="A134" s="43" t="s">
        <v>277</v>
      </c>
      <c r="B134" s="43" t="s">
        <v>340</v>
      </c>
      <c r="C134" s="43" t="s">
        <v>258</v>
      </c>
      <c r="D134" s="43">
        <v>3500</v>
      </c>
    </row>
    <row r="135" spans="1:4" x14ac:dyDescent="0.25">
      <c r="A135" s="43" t="s">
        <v>277</v>
      </c>
      <c r="B135" s="43" t="s">
        <v>341</v>
      </c>
      <c r="C135" s="43" t="s">
        <v>258</v>
      </c>
      <c r="D135" s="43">
        <v>3500</v>
      </c>
    </row>
    <row r="136" spans="1:4" x14ac:dyDescent="0.25">
      <c r="A136" s="43" t="s">
        <v>342</v>
      </c>
      <c r="B136" s="43" t="s">
        <v>343</v>
      </c>
      <c r="C136" s="43" t="s">
        <v>327</v>
      </c>
      <c r="D136" s="43">
        <v>3600</v>
      </c>
    </row>
    <row r="137" spans="1:4" x14ac:dyDescent="0.25">
      <c r="A137" s="43" t="s">
        <v>342</v>
      </c>
      <c r="B137" s="43" t="s">
        <v>344</v>
      </c>
      <c r="C137" s="43" t="s">
        <v>213</v>
      </c>
      <c r="D137" s="43">
        <v>3300</v>
      </c>
    </row>
    <row r="138" spans="1:4" x14ac:dyDescent="0.25">
      <c r="A138" s="43" t="s">
        <v>345</v>
      </c>
      <c r="B138" s="43" t="s">
        <v>346</v>
      </c>
      <c r="C138" s="43" t="s">
        <v>185</v>
      </c>
      <c r="D138" s="43">
        <v>3360</v>
      </c>
    </row>
    <row r="139" spans="1:4" x14ac:dyDescent="0.25">
      <c r="A139" s="43" t="s">
        <v>345</v>
      </c>
      <c r="B139" s="43" t="s">
        <v>347</v>
      </c>
      <c r="C139" s="43" t="s">
        <v>185</v>
      </c>
      <c r="D139" s="43">
        <v>3540</v>
      </c>
    </row>
    <row r="140" spans="1:4" x14ac:dyDescent="0.25">
      <c r="A140" s="43" t="s">
        <v>345</v>
      </c>
      <c r="B140" s="43" t="s">
        <v>348</v>
      </c>
      <c r="C140" s="43" t="s">
        <v>216</v>
      </c>
      <c r="D140" s="43">
        <v>3360</v>
      </c>
    </row>
    <row r="141" spans="1:4" x14ac:dyDescent="0.25">
      <c r="A141" s="43" t="s">
        <v>345</v>
      </c>
      <c r="B141" s="43" t="s">
        <v>349</v>
      </c>
      <c r="C141" s="43" t="s">
        <v>184</v>
      </c>
      <c r="D141" s="43">
        <v>3360</v>
      </c>
    </row>
    <row r="142" spans="1:4" x14ac:dyDescent="0.25">
      <c r="A142" s="43" t="s">
        <v>345</v>
      </c>
      <c r="B142" s="43" t="s">
        <v>350</v>
      </c>
      <c r="C142" s="43" t="s">
        <v>184</v>
      </c>
      <c r="D142" s="43">
        <v>3540</v>
      </c>
    </row>
    <row r="143" spans="1:4" x14ac:dyDescent="0.25">
      <c r="A143" s="43" t="s">
        <v>345</v>
      </c>
      <c r="B143" s="43" t="s">
        <v>351</v>
      </c>
      <c r="C143" s="43" t="s">
        <v>211</v>
      </c>
      <c r="D143" s="43">
        <v>3762</v>
      </c>
    </row>
    <row r="144" spans="1:4" x14ac:dyDescent="0.25">
      <c r="A144" s="43" t="s">
        <v>345</v>
      </c>
      <c r="B144" s="43" t="s">
        <v>352</v>
      </c>
      <c r="C144" s="43" t="s">
        <v>194</v>
      </c>
      <c r="D144" s="43">
        <v>3509</v>
      </c>
    </row>
    <row r="145" spans="1:4" x14ac:dyDescent="0.25">
      <c r="A145" s="43" t="s">
        <v>345</v>
      </c>
      <c r="B145" s="43" t="s">
        <v>353</v>
      </c>
      <c r="C145" s="43" t="s">
        <v>216</v>
      </c>
      <c r="D145" s="43">
        <v>3509</v>
      </c>
    </row>
    <row r="146" spans="1:4" x14ac:dyDescent="0.25">
      <c r="A146" s="43" t="s">
        <v>345</v>
      </c>
      <c r="B146" s="43" t="s">
        <v>354</v>
      </c>
      <c r="C146" s="43" t="s">
        <v>207</v>
      </c>
      <c r="D146" s="43">
        <v>3847</v>
      </c>
    </row>
    <row r="147" spans="1:4" x14ac:dyDescent="0.25">
      <c r="A147" s="43" t="s">
        <v>345</v>
      </c>
      <c r="B147" s="43" t="s">
        <v>355</v>
      </c>
      <c r="C147" s="43" t="s">
        <v>183</v>
      </c>
      <c r="D147" s="43">
        <v>4220</v>
      </c>
    </row>
    <row r="148" spans="1:4" x14ac:dyDescent="0.25">
      <c r="A148" s="43" t="s">
        <v>345</v>
      </c>
      <c r="B148" s="43" t="s">
        <v>356</v>
      </c>
      <c r="C148" s="43" t="s">
        <v>183</v>
      </c>
      <c r="D148" s="43">
        <v>4400</v>
      </c>
    </row>
    <row r="149" spans="1:4" x14ac:dyDescent="0.25">
      <c r="A149" s="43" t="s">
        <v>345</v>
      </c>
      <c r="B149" s="43" t="s">
        <v>357</v>
      </c>
      <c r="C149" s="43" t="s">
        <v>205</v>
      </c>
      <c r="D149" s="43">
        <v>4295</v>
      </c>
    </row>
    <row r="150" spans="1:4" x14ac:dyDescent="0.25">
      <c r="A150" s="43" t="s">
        <v>345</v>
      </c>
      <c r="B150" s="43" t="s">
        <v>358</v>
      </c>
      <c r="C150" s="43" t="s">
        <v>213</v>
      </c>
      <c r="D150" s="43">
        <v>3858</v>
      </c>
    </row>
    <row r="151" spans="1:4" x14ac:dyDescent="0.25">
      <c r="A151" s="43" t="s">
        <v>345</v>
      </c>
      <c r="B151" s="43" t="s">
        <v>359</v>
      </c>
      <c r="C151" s="43" t="s">
        <v>219</v>
      </c>
      <c r="D151" s="43">
        <v>3940</v>
      </c>
    </row>
    <row r="152" spans="1:4" x14ac:dyDescent="0.25">
      <c r="A152" s="43" t="s">
        <v>345</v>
      </c>
      <c r="B152" s="43" t="s">
        <v>360</v>
      </c>
      <c r="C152" s="43" t="s">
        <v>327</v>
      </c>
      <c r="D152" s="43">
        <v>4233</v>
      </c>
    </row>
    <row r="153" spans="1:4" x14ac:dyDescent="0.25">
      <c r="A153" s="43" t="s">
        <v>345</v>
      </c>
      <c r="B153" s="43" t="s">
        <v>361</v>
      </c>
      <c r="C153" s="43" t="s">
        <v>223</v>
      </c>
      <c r="D153" s="43">
        <v>3647</v>
      </c>
    </row>
    <row r="154" spans="1:4" x14ac:dyDescent="0.25">
      <c r="A154" s="43" t="s">
        <v>345</v>
      </c>
      <c r="B154" s="43" t="s">
        <v>362</v>
      </c>
      <c r="C154" s="43" t="s">
        <v>184</v>
      </c>
      <c r="D154" s="43">
        <v>3810</v>
      </c>
    </row>
    <row r="155" spans="1:4" x14ac:dyDescent="0.25">
      <c r="A155" s="43" t="s">
        <v>363</v>
      </c>
      <c r="B155" s="43" t="s">
        <v>364</v>
      </c>
      <c r="C155" s="43" t="s">
        <v>180</v>
      </c>
      <c r="D155" s="43">
        <v>1150</v>
      </c>
    </row>
    <row r="156" spans="1:4" x14ac:dyDescent="0.25">
      <c r="A156" s="43" t="s">
        <v>365</v>
      </c>
      <c r="B156" s="43" t="s">
        <v>366</v>
      </c>
      <c r="C156" s="43" t="s">
        <v>284</v>
      </c>
      <c r="D156" s="43">
        <v>2365</v>
      </c>
    </row>
    <row r="157" spans="1:4" x14ac:dyDescent="0.25">
      <c r="A157" s="43" t="s">
        <v>365</v>
      </c>
      <c r="B157" s="43" t="s">
        <v>367</v>
      </c>
      <c r="C157" s="43" t="s">
        <v>284</v>
      </c>
      <c r="D157" s="43">
        <v>3105</v>
      </c>
    </row>
    <row r="158" spans="1:4" x14ac:dyDescent="0.25">
      <c r="A158" s="43" t="s">
        <v>365</v>
      </c>
      <c r="B158" s="43" t="s">
        <v>368</v>
      </c>
      <c r="C158" s="43" t="s">
        <v>284</v>
      </c>
      <c r="D158" s="43">
        <v>3306</v>
      </c>
    </row>
    <row r="159" spans="1:4" x14ac:dyDescent="0.25">
      <c r="A159" s="43" t="s">
        <v>365</v>
      </c>
      <c r="B159" s="43" t="s">
        <v>369</v>
      </c>
      <c r="C159" s="43" t="s">
        <v>225</v>
      </c>
      <c r="D159" s="43">
        <v>3760</v>
      </c>
    </row>
    <row r="160" spans="1:4" x14ac:dyDescent="0.25">
      <c r="A160" s="43" t="s">
        <v>365</v>
      </c>
      <c r="B160" s="43" t="s">
        <v>370</v>
      </c>
      <c r="C160" s="43" t="s">
        <v>194</v>
      </c>
      <c r="D160" s="43">
        <v>3307</v>
      </c>
    </row>
    <row r="161" spans="1:4" x14ac:dyDescent="0.25">
      <c r="A161" s="43" t="s">
        <v>365</v>
      </c>
      <c r="B161" s="43" t="s">
        <v>371</v>
      </c>
      <c r="C161" s="43" t="s">
        <v>213</v>
      </c>
      <c r="D161" s="43">
        <v>3250</v>
      </c>
    </row>
    <row r="162" spans="1:4" x14ac:dyDescent="0.25">
      <c r="A162" s="43" t="s">
        <v>365</v>
      </c>
      <c r="B162" s="43" t="s">
        <v>372</v>
      </c>
      <c r="C162" s="43" t="s">
        <v>327</v>
      </c>
      <c r="D162" s="43">
        <v>3433</v>
      </c>
    </row>
    <row r="163" spans="1:4" x14ac:dyDescent="0.25">
      <c r="A163" s="43" t="s">
        <v>365</v>
      </c>
      <c r="B163" s="43" t="s">
        <v>373</v>
      </c>
      <c r="C163" s="43" t="s">
        <v>185</v>
      </c>
      <c r="D163" s="43">
        <v>3439</v>
      </c>
    </row>
    <row r="164" spans="1:4" x14ac:dyDescent="0.25">
      <c r="A164" s="43" t="s">
        <v>365</v>
      </c>
      <c r="B164" s="43" t="s">
        <v>374</v>
      </c>
      <c r="C164" s="43" t="s">
        <v>258</v>
      </c>
      <c r="D164" s="43">
        <v>3860</v>
      </c>
    </row>
    <row r="165" spans="1:4" x14ac:dyDescent="0.25">
      <c r="A165" s="43" t="s">
        <v>365</v>
      </c>
      <c r="B165" s="43" t="s">
        <v>375</v>
      </c>
      <c r="C165" s="43" t="s">
        <v>269</v>
      </c>
      <c r="D165" s="43">
        <v>3800</v>
      </c>
    </row>
    <row r="166" spans="1:4" x14ac:dyDescent="0.25">
      <c r="A166" s="43" t="s">
        <v>365</v>
      </c>
      <c r="B166" s="43" t="s">
        <v>376</v>
      </c>
      <c r="C166" s="43" t="s">
        <v>185</v>
      </c>
      <c r="D166" s="43">
        <v>3439</v>
      </c>
    </row>
    <row r="167" spans="1:4" x14ac:dyDescent="0.25">
      <c r="A167" s="43" t="s">
        <v>365</v>
      </c>
      <c r="B167" s="43" t="s">
        <v>377</v>
      </c>
      <c r="C167" s="43" t="s">
        <v>205</v>
      </c>
      <c r="D167" s="43">
        <v>3441</v>
      </c>
    </row>
    <row r="168" spans="1:4" x14ac:dyDescent="0.25">
      <c r="A168" s="43" t="s">
        <v>365</v>
      </c>
      <c r="B168" s="43" t="s">
        <v>378</v>
      </c>
      <c r="C168" s="43" t="s">
        <v>181</v>
      </c>
      <c r="D168" s="43">
        <v>3860</v>
      </c>
    </row>
    <row r="169" spans="1:4" x14ac:dyDescent="0.25">
      <c r="A169" s="43" t="s">
        <v>365</v>
      </c>
      <c r="B169" s="43" t="s">
        <v>379</v>
      </c>
      <c r="C169" s="43" t="s">
        <v>200</v>
      </c>
      <c r="D169" s="43">
        <v>2617</v>
      </c>
    </row>
    <row r="170" spans="1:4" x14ac:dyDescent="0.25">
      <c r="A170" s="43" t="s">
        <v>365</v>
      </c>
      <c r="B170" s="43" t="s">
        <v>380</v>
      </c>
      <c r="C170" s="43" t="s">
        <v>194</v>
      </c>
      <c r="D170" s="43">
        <v>2611</v>
      </c>
    </row>
    <row r="171" spans="1:4" x14ac:dyDescent="0.25">
      <c r="A171" s="43" t="s">
        <v>365</v>
      </c>
      <c r="B171" s="43" t="s">
        <v>381</v>
      </c>
      <c r="C171" s="43" t="s">
        <v>284</v>
      </c>
      <c r="D171" s="43">
        <v>2991</v>
      </c>
    </row>
    <row r="172" spans="1:4" x14ac:dyDescent="0.25">
      <c r="A172" s="43" t="s">
        <v>365</v>
      </c>
      <c r="B172" s="43" t="s">
        <v>382</v>
      </c>
      <c r="C172" s="43" t="s">
        <v>200</v>
      </c>
      <c r="D172" s="43">
        <v>2991</v>
      </c>
    </row>
    <row r="173" spans="1:4" x14ac:dyDescent="0.25">
      <c r="A173" s="43" t="s">
        <v>365</v>
      </c>
      <c r="B173" s="43" t="s">
        <v>383</v>
      </c>
      <c r="C173" s="43" t="s">
        <v>216</v>
      </c>
      <c r="D173" s="43">
        <v>2991</v>
      </c>
    </row>
    <row r="174" spans="1:4" x14ac:dyDescent="0.25">
      <c r="A174" s="43" t="s">
        <v>365</v>
      </c>
      <c r="B174" s="43" t="s">
        <v>384</v>
      </c>
      <c r="C174" s="43" t="s">
        <v>327</v>
      </c>
      <c r="D174" s="43">
        <v>2975</v>
      </c>
    </row>
    <row r="175" spans="1:4" x14ac:dyDescent="0.25">
      <c r="A175" s="43" t="s">
        <v>365</v>
      </c>
      <c r="B175" s="43" t="s">
        <v>385</v>
      </c>
      <c r="C175" s="43" t="s">
        <v>213</v>
      </c>
      <c r="D175" s="43">
        <v>2500</v>
      </c>
    </row>
    <row r="176" spans="1:4" x14ac:dyDescent="0.25">
      <c r="A176" s="43" t="s">
        <v>365</v>
      </c>
      <c r="B176" s="43" t="s">
        <v>386</v>
      </c>
      <c r="C176" s="43" t="s">
        <v>192</v>
      </c>
      <c r="D176" s="43">
        <v>2500</v>
      </c>
    </row>
    <row r="177" spans="1:4" x14ac:dyDescent="0.25">
      <c r="A177" s="43" t="s">
        <v>365</v>
      </c>
      <c r="B177" s="43" t="s">
        <v>387</v>
      </c>
      <c r="C177" s="43" t="s">
        <v>216</v>
      </c>
      <c r="D177" s="43">
        <v>2500</v>
      </c>
    </row>
    <row r="178" spans="1:4" x14ac:dyDescent="0.25">
      <c r="A178" s="43" t="s">
        <v>365</v>
      </c>
      <c r="B178" s="43" t="s">
        <v>388</v>
      </c>
      <c r="C178" s="43" t="s">
        <v>213</v>
      </c>
      <c r="D178" s="43">
        <v>2570</v>
      </c>
    </row>
    <row r="179" spans="1:4" x14ac:dyDescent="0.25">
      <c r="A179" s="43" t="s">
        <v>365</v>
      </c>
      <c r="B179" s="43" t="s">
        <v>389</v>
      </c>
      <c r="C179" s="43" t="s">
        <v>260</v>
      </c>
      <c r="D179" s="43">
        <v>3200</v>
      </c>
    </row>
    <row r="180" spans="1:4" x14ac:dyDescent="0.25">
      <c r="A180" s="43" t="s">
        <v>365</v>
      </c>
      <c r="B180" s="43" t="s">
        <v>390</v>
      </c>
      <c r="C180" s="43" t="s">
        <v>260</v>
      </c>
      <c r="D180" s="43">
        <v>3200</v>
      </c>
    </row>
    <row r="181" spans="1:4" x14ac:dyDescent="0.25">
      <c r="A181" s="43" t="s">
        <v>365</v>
      </c>
      <c r="B181" s="43" t="s">
        <v>391</v>
      </c>
      <c r="C181" s="43" t="s">
        <v>260</v>
      </c>
      <c r="D181" s="43">
        <v>3400</v>
      </c>
    </row>
    <row r="182" spans="1:4" x14ac:dyDescent="0.25">
      <c r="A182" s="43" t="s">
        <v>365</v>
      </c>
      <c r="B182" s="43" t="s">
        <v>392</v>
      </c>
      <c r="C182" s="43" t="s">
        <v>260</v>
      </c>
      <c r="D182" s="43">
        <v>3200</v>
      </c>
    </row>
    <row r="183" spans="1:4" x14ac:dyDescent="0.25">
      <c r="A183" s="43" t="s">
        <v>365</v>
      </c>
      <c r="B183" s="43" t="s">
        <v>393</v>
      </c>
      <c r="C183" s="43" t="s">
        <v>223</v>
      </c>
      <c r="D183" s="43">
        <v>3280</v>
      </c>
    </row>
    <row r="184" spans="1:4" x14ac:dyDescent="0.25">
      <c r="A184" s="43" t="s">
        <v>365</v>
      </c>
      <c r="B184" s="43" t="s">
        <v>394</v>
      </c>
      <c r="C184" s="43" t="s">
        <v>327</v>
      </c>
      <c r="D184" s="43">
        <v>3260</v>
      </c>
    </row>
    <row r="185" spans="1:4" x14ac:dyDescent="0.25">
      <c r="A185" s="43" t="s">
        <v>365</v>
      </c>
      <c r="B185" s="43" t="s">
        <v>395</v>
      </c>
      <c r="C185" s="43" t="s">
        <v>207</v>
      </c>
      <c r="D185" s="43">
        <v>3400</v>
      </c>
    </row>
    <row r="186" spans="1:4" x14ac:dyDescent="0.25">
      <c r="A186" s="43" t="s">
        <v>365</v>
      </c>
      <c r="B186" s="43" t="s">
        <v>396</v>
      </c>
      <c r="C186" s="43" t="s">
        <v>183</v>
      </c>
      <c r="D186" s="43">
        <v>3246</v>
      </c>
    </row>
    <row r="187" spans="1:4" x14ac:dyDescent="0.25">
      <c r="A187" s="43" t="s">
        <v>365</v>
      </c>
      <c r="B187" s="43" t="s">
        <v>397</v>
      </c>
      <c r="C187" s="43" t="s">
        <v>398</v>
      </c>
      <c r="D187" s="43">
        <v>3173</v>
      </c>
    </row>
    <row r="188" spans="1:4" x14ac:dyDescent="0.25">
      <c r="A188" s="43" t="s">
        <v>365</v>
      </c>
      <c r="B188" s="43" t="s">
        <v>399</v>
      </c>
      <c r="C188" s="43" t="s">
        <v>400</v>
      </c>
      <c r="D188" s="43">
        <v>3179</v>
      </c>
    </row>
    <row r="189" spans="1:4" x14ac:dyDescent="0.25">
      <c r="A189" s="43" t="s">
        <v>365</v>
      </c>
      <c r="B189" s="43" t="s">
        <v>401</v>
      </c>
      <c r="C189" s="43" t="s">
        <v>182</v>
      </c>
      <c r="D189" s="43">
        <v>3217</v>
      </c>
    </row>
    <row r="190" spans="1:4" x14ac:dyDescent="0.25">
      <c r="A190" s="43" t="s">
        <v>365</v>
      </c>
      <c r="B190" s="43" t="s">
        <v>402</v>
      </c>
      <c r="C190" s="43" t="s">
        <v>207</v>
      </c>
      <c r="D190" s="43">
        <v>3350</v>
      </c>
    </row>
    <row r="191" spans="1:4" x14ac:dyDescent="0.25">
      <c r="A191" s="43" t="s">
        <v>365</v>
      </c>
      <c r="B191" s="43" t="s">
        <v>403</v>
      </c>
      <c r="C191" s="43" t="s">
        <v>182</v>
      </c>
      <c r="D191" s="43">
        <v>3217</v>
      </c>
    </row>
    <row r="192" spans="1:4" x14ac:dyDescent="0.25">
      <c r="A192" s="43" t="s">
        <v>365</v>
      </c>
      <c r="B192" s="43" t="s">
        <v>404</v>
      </c>
      <c r="C192" s="43" t="s">
        <v>400</v>
      </c>
      <c r="D192" s="43">
        <v>3118</v>
      </c>
    </row>
    <row r="193" spans="1:4" x14ac:dyDescent="0.25">
      <c r="A193" s="43" t="s">
        <v>365</v>
      </c>
      <c r="B193" s="43" t="s">
        <v>405</v>
      </c>
      <c r="C193" s="43" t="s">
        <v>181</v>
      </c>
      <c r="D193" s="43">
        <v>3130</v>
      </c>
    </row>
    <row r="194" spans="1:4" x14ac:dyDescent="0.25">
      <c r="A194" s="43" t="s">
        <v>365</v>
      </c>
      <c r="B194" s="43" t="s">
        <v>406</v>
      </c>
      <c r="C194" s="43" t="s">
        <v>258</v>
      </c>
      <c r="D194" s="43">
        <v>3500</v>
      </c>
    </row>
    <row r="195" spans="1:4" x14ac:dyDescent="0.25">
      <c r="A195" s="43" t="s">
        <v>365</v>
      </c>
      <c r="B195" s="43" t="s">
        <v>407</v>
      </c>
      <c r="C195" s="43" t="s">
        <v>200</v>
      </c>
      <c r="D195" s="43">
        <v>2950</v>
      </c>
    </row>
    <row r="196" spans="1:4" x14ac:dyDescent="0.25">
      <c r="A196" s="43" t="s">
        <v>365</v>
      </c>
      <c r="B196" s="43" t="s">
        <v>408</v>
      </c>
      <c r="C196" s="43" t="s">
        <v>284</v>
      </c>
      <c r="D196" s="43">
        <v>3000</v>
      </c>
    </row>
    <row r="197" spans="1:4" x14ac:dyDescent="0.25">
      <c r="A197" s="43" t="s">
        <v>365</v>
      </c>
      <c r="B197" s="43" t="s">
        <v>409</v>
      </c>
      <c r="C197" s="43" t="s">
        <v>200</v>
      </c>
      <c r="D197" s="43">
        <v>2950</v>
      </c>
    </row>
    <row r="198" spans="1:4" x14ac:dyDescent="0.25">
      <c r="A198" s="43" t="s">
        <v>365</v>
      </c>
      <c r="B198" s="43" t="s">
        <v>410</v>
      </c>
      <c r="C198" s="43" t="s">
        <v>225</v>
      </c>
      <c r="D198" s="43">
        <v>3280</v>
      </c>
    </row>
    <row r="199" spans="1:4" x14ac:dyDescent="0.25">
      <c r="A199" s="43" t="s">
        <v>365</v>
      </c>
      <c r="B199" s="43" t="s">
        <v>411</v>
      </c>
      <c r="C199" s="43" t="s">
        <v>194</v>
      </c>
      <c r="D199" s="43">
        <v>3606</v>
      </c>
    </row>
    <row r="200" spans="1:4" x14ac:dyDescent="0.25">
      <c r="A200" s="43" t="s">
        <v>365</v>
      </c>
      <c r="B200" s="43" t="s">
        <v>412</v>
      </c>
      <c r="C200" s="43" t="s">
        <v>216</v>
      </c>
      <c r="D200" s="43">
        <v>3711</v>
      </c>
    </row>
    <row r="201" spans="1:4" x14ac:dyDescent="0.25">
      <c r="A201" s="43" t="s">
        <v>365</v>
      </c>
      <c r="B201" s="43" t="s">
        <v>413</v>
      </c>
      <c r="C201" s="43" t="s">
        <v>194</v>
      </c>
      <c r="D201" s="43">
        <v>4036</v>
      </c>
    </row>
    <row r="202" spans="1:4" x14ac:dyDescent="0.25">
      <c r="A202" s="43" t="s">
        <v>365</v>
      </c>
      <c r="B202" s="43" t="s">
        <v>414</v>
      </c>
      <c r="C202" s="43" t="s">
        <v>284</v>
      </c>
      <c r="D202" s="43">
        <v>3415</v>
      </c>
    </row>
    <row r="203" spans="1:4" x14ac:dyDescent="0.25">
      <c r="A203" s="43" t="s">
        <v>365</v>
      </c>
      <c r="B203" s="43" t="s">
        <v>415</v>
      </c>
      <c r="C203" s="43" t="s">
        <v>213</v>
      </c>
      <c r="D203" s="43">
        <v>3200</v>
      </c>
    </row>
    <row r="204" spans="1:4" x14ac:dyDescent="0.25">
      <c r="A204" s="43" t="s">
        <v>365</v>
      </c>
      <c r="B204" s="43" t="s">
        <v>416</v>
      </c>
      <c r="C204" s="43" t="s">
        <v>213</v>
      </c>
      <c r="D204" s="43">
        <v>3501</v>
      </c>
    </row>
    <row r="205" spans="1:4" x14ac:dyDescent="0.25">
      <c r="A205" s="43" t="s">
        <v>365</v>
      </c>
      <c r="B205" s="43" t="s">
        <v>417</v>
      </c>
      <c r="C205" s="43" t="s">
        <v>196</v>
      </c>
      <c r="D205" s="43">
        <v>3391</v>
      </c>
    </row>
    <row r="206" spans="1:4" x14ac:dyDescent="0.25">
      <c r="A206" s="43" t="s">
        <v>365</v>
      </c>
      <c r="B206" s="43" t="s">
        <v>418</v>
      </c>
      <c r="C206" s="43" t="s">
        <v>205</v>
      </c>
      <c r="D206" s="43">
        <v>3490</v>
      </c>
    </row>
    <row r="207" spans="1:4" x14ac:dyDescent="0.25">
      <c r="A207" s="43" t="s">
        <v>365</v>
      </c>
      <c r="B207" s="43" t="s">
        <v>419</v>
      </c>
      <c r="C207" s="43" t="s">
        <v>200</v>
      </c>
      <c r="D207" s="43">
        <v>3333</v>
      </c>
    </row>
    <row r="208" spans="1:4" x14ac:dyDescent="0.25">
      <c r="A208" s="43" t="s">
        <v>365</v>
      </c>
      <c r="B208" s="43" t="s">
        <v>420</v>
      </c>
      <c r="C208" s="43" t="s">
        <v>200</v>
      </c>
      <c r="D208" s="43">
        <v>3216</v>
      </c>
    </row>
    <row r="209" spans="1:4" x14ac:dyDescent="0.25">
      <c r="A209" s="43" t="s">
        <v>365</v>
      </c>
      <c r="B209" s="43" t="s">
        <v>421</v>
      </c>
      <c r="C209" s="43" t="s">
        <v>213</v>
      </c>
      <c r="D209" s="43">
        <v>2600</v>
      </c>
    </row>
    <row r="210" spans="1:4" x14ac:dyDescent="0.25">
      <c r="A210" s="43" t="s">
        <v>365</v>
      </c>
      <c r="B210" s="43" t="s">
        <v>422</v>
      </c>
      <c r="C210" s="43" t="s">
        <v>194</v>
      </c>
      <c r="D210" s="43">
        <v>2600</v>
      </c>
    </row>
    <row r="211" spans="1:4" x14ac:dyDescent="0.25">
      <c r="A211" s="43" t="s">
        <v>365</v>
      </c>
      <c r="B211" s="43" t="s">
        <v>423</v>
      </c>
      <c r="C211" s="43" t="s">
        <v>192</v>
      </c>
      <c r="D211" s="43">
        <v>2270</v>
      </c>
    </row>
    <row r="212" spans="1:4" x14ac:dyDescent="0.25">
      <c r="A212" s="43" t="s">
        <v>365</v>
      </c>
      <c r="B212" s="43" t="s">
        <v>424</v>
      </c>
      <c r="C212" s="43" t="s">
        <v>200</v>
      </c>
      <c r="D212" s="43">
        <v>3780</v>
      </c>
    </row>
    <row r="213" spans="1:4" x14ac:dyDescent="0.25">
      <c r="A213" s="43" t="s">
        <v>425</v>
      </c>
      <c r="B213" s="43" t="s">
        <v>426</v>
      </c>
      <c r="C213" s="43" t="s">
        <v>194</v>
      </c>
      <c r="D213" s="43">
        <v>3650</v>
      </c>
    </row>
    <row r="214" spans="1:4" x14ac:dyDescent="0.25">
      <c r="A214" s="43" t="s">
        <v>425</v>
      </c>
      <c r="B214" s="43" t="s">
        <v>427</v>
      </c>
      <c r="C214" s="43" t="s">
        <v>219</v>
      </c>
      <c r="D214" s="43">
        <v>4066</v>
      </c>
    </row>
    <row r="215" spans="1:4" x14ac:dyDescent="0.25">
      <c r="A215" s="43" t="s">
        <v>425</v>
      </c>
      <c r="B215" s="43" t="s">
        <v>428</v>
      </c>
      <c r="C215" s="43" t="s">
        <v>219</v>
      </c>
      <c r="D215" s="43">
        <v>4273</v>
      </c>
    </row>
    <row r="216" spans="1:4" x14ac:dyDescent="0.25">
      <c r="A216" s="43" t="s">
        <v>425</v>
      </c>
      <c r="B216" s="43" t="s">
        <v>429</v>
      </c>
      <c r="C216" s="43" t="s">
        <v>185</v>
      </c>
      <c r="D216" s="43">
        <v>4160</v>
      </c>
    </row>
    <row r="217" spans="1:4" x14ac:dyDescent="0.25">
      <c r="A217" s="43" t="s">
        <v>425</v>
      </c>
      <c r="B217" s="43" t="s">
        <v>430</v>
      </c>
      <c r="C217" s="43" t="s">
        <v>284</v>
      </c>
      <c r="D217" s="43">
        <v>3141</v>
      </c>
    </row>
    <row r="218" spans="1:4" x14ac:dyDescent="0.25">
      <c r="A218" s="43" t="s">
        <v>425</v>
      </c>
      <c r="B218" s="43" t="s">
        <v>431</v>
      </c>
      <c r="C218" s="43" t="s">
        <v>213</v>
      </c>
      <c r="D218" s="43">
        <v>2900</v>
      </c>
    </row>
    <row r="219" spans="1:4" x14ac:dyDescent="0.25">
      <c r="A219" s="43" t="s">
        <v>425</v>
      </c>
      <c r="B219" s="43" t="s">
        <v>432</v>
      </c>
      <c r="C219" s="43" t="s">
        <v>213</v>
      </c>
      <c r="D219" s="43">
        <v>3050</v>
      </c>
    </row>
    <row r="220" spans="1:4" x14ac:dyDescent="0.25">
      <c r="A220" s="43" t="s">
        <v>425</v>
      </c>
      <c r="B220" s="43" t="s">
        <v>433</v>
      </c>
      <c r="C220" s="43" t="s">
        <v>196</v>
      </c>
      <c r="D220" s="43">
        <v>3010</v>
      </c>
    </row>
    <row r="221" spans="1:4" x14ac:dyDescent="0.25">
      <c r="A221" s="43" t="s">
        <v>425</v>
      </c>
      <c r="B221" s="43" t="s">
        <v>434</v>
      </c>
      <c r="C221" s="43" t="s">
        <v>207</v>
      </c>
      <c r="D221" s="43">
        <v>3240</v>
      </c>
    </row>
    <row r="222" spans="1:4" x14ac:dyDescent="0.25">
      <c r="A222" s="43" t="s">
        <v>425</v>
      </c>
      <c r="B222" s="43" t="s">
        <v>435</v>
      </c>
      <c r="C222" s="43" t="s">
        <v>192</v>
      </c>
      <c r="D222" s="43">
        <v>3147</v>
      </c>
    </row>
    <row r="223" spans="1:4" x14ac:dyDescent="0.25">
      <c r="A223" s="43" t="s">
        <v>425</v>
      </c>
      <c r="B223" s="43" t="s">
        <v>436</v>
      </c>
      <c r="C223" s="43" t="s">
        <v>213</v>
      </c>
      <c r="D223" s="43">
        <v>3364</v>
      </c>
    </row>
    <row r="224" spans="1:4" x14ac:dyDescent="0.25">
      <c r="A224" s="43" t="s">
        <v>437</v>
      </c>
      <c r="B224" s="43" t="s">
        <v>438</v>
      </c>
      <c r="C224" s="43" t="s">
        <v>194</v>
      </c>
      <c r="D224" s="43">
        <v>2040</v>
      </c>
    </row>
    <row r="225" spans="1:4" x14ac:dyDescent="0.25">
      <c r="A225" s="43" t="s">
        <v>437</v>
      </c>
      <c r="B225" s="43" t="s">
        <v>439</v>
      </c>
      <c r="C225" s="43" t="s">
        <v>213</v>
      </c>
      <c r="D225" s="43">
        <v>2150</v>
      </c>
    </row>
    <row r="226" spans="1:4" x14ac:dyDescent="0.25">
      <c r="A226" s="43" t="s">
        <v>437</v>
      </c>
      <c r="B226" s="43" t="s">
        <v>440</v>
      </c>
      <c r="C226" s="43" t="s">
        <v>200</v>
      </c>
      <c r="D226" s="43">
        <v>2030</v>
      </c>
    </row>
    <row r="227" spans="1:4" x14ac:dyDescent="0.25">
      <c r="A227" s="43" t="s">
        <v>441</v>
      </c>
      <c r="B227" s="43" t="s">
        <v>442</v>
      </c>
      <c r="C227" s="43" t="s">
        <v>327</v>
      </c>
      <c r="D227" s="43">
        <v>3300</v>
      </c>
    </row>
    <row r="228" spans="1:4" x14ac:dyDescent="0.25">
      <c r="A228" s="43" t="s">
        <v>443</v>
      </c>
      <c r="B228" s="43" t="s">
        <v>444</v>
      </c>
      <c r="C228" s="43" t="s">
        <v>180</v>
      </c>
      <c r="D228" s="43">
        <v>1400</v>
      </c>
    </row>
    <row r="229" spans="1:4" x14ac:dyDescent="0.25">
      <c r="A229" s="43" t="s">
        <v>445</v>
      </c>
      <c r="B229" s="43" t="s">
        <v>446</v>
      </c>
      <c r="C229" s="43" t="s">
        <v>200</v>
      </c>
      <c r="D229" s="43">
        <v>3308</v>
      </c>
    </row>
    <row r="230" spans="1:4" x14ac:dyDescent="0.25">
      <c r="A230" s="43" t="s">
        <v>445</v>
      </c>
      <c r="B230" s="43" t="s">
        <v>447</v>
      </c>
      <c r="C230" s="43" t="s">
        <v>223</v>
      </c>
      <c r="D230" s="43">
        <v>3200</v>
      </c>
    </row>
    <row r="231" spans="1:4" x14ac:dyDescent="0.25">
      <c r="A231" s="43" t="s">
        <v>445</v>
      </c>
      <c r="B231" s="43" t="s">
        <v>448</v>
      </c>
      <c r="C231" s="43" t="s">
        <v>223</v>
      </c>
      <c r="D231" s="43">
        <v>4140</v>
      </c>
    </row>
    <row r="232" spans="1:4" x14ac:dyDescent="0.25">
      <c r="A232" s="43" t="s">
        <v>445</v>
      </c>
      <c r="B232" s="43" t="s">
        <v>449</v>
      </c>
      <c r="C232" s="43" t="s">
        <v>327</v>
      </c>
      <c r="D232" s="43">
        <v>4140</v>
      </c>
    </row>
    <row r="233" spans="1:4" x14ac:dyDescent="0.25">
      <c r="A233" s="43" t="s">
        <v>445</v>
      </c>
      <c r="B233" s="43" t="s">
        <v>450</v>
      </c>
      <c r="C233" s="43" t="s">
        <v>213</v>
      </c>
      <c r="D233" s="43">
        <v>3800</v>
      </c>
    </row>
    <row r="234" spans="1:4" x14ac:dyDescent="0.25">
      <c r="A234" s="43" t="s">
        <v>445</v>
      </c>
      <c r="B234" s="43" t="s">
        <v>451</v>
      </c>
      <c r="C234" s="43" t="s">
        <v>225</v>
      </c>
      <c r="D234" s="43">
        <v>4031</v>
      </c>
    </row>
    <row r="235" spans="1:4" x14ac:dyDescent="0.25">
      <c r="A235" s="43" t="s">
        <v>445</v>
      </c>
      <c r="B235" s="43" t="s">
        <v>452</v>
      </c>
      <c r="C235" s="43" t="s">
        <v>327</v>
      </c>
      <c r="D235" s="43">
        <v>4140</v>
      </c>
    </row>
    <row r="236" spans="1:4" x14ac:dyDescent="0.25">
      <c r="A236" s="43" t="s">
        <v>445</v>
      </c>
      <c r="B236" s="43" t="s">
        <v>453</v>
      </c>
      <c r="C236" s="43" t="s">
        <v>200</v>
      </c>
      <c r="D236" s="43">
        <v>3180</v>
      </c>
    </row>
    <row r="237" spans="1:4" x14ac:dyDescent="0.25">
      <c r="A237" s="43" t="s">
        <v>445</v>
      </c>
      <c r="B237" s="43" t="s">
        <v>454</v>
      </c>
      <c r="C237" s="43" t="s">
        <v>211</v>
      </c>
      <c r="D237" s="43">
        <v>3180</v>
      </c>
    </row>
    <row r="238" spans="1:4" x14ac:dyDescent="0.25">
      <c r="A238" s="43" t="s">
        <v>445</v>
      </c>
      <c r="B238" s="43" t="s">
        <v>455</v>
      </c>
      <c r="C238" s="43" t="s">
        <v>194</v>
      </c>
      <c r="D238" s="43">
        <v>3180</v>
      </c>
    </row>
    <row r="239" spans="1:4" x14ac:dyDescent="0.25">
      <c r="A239" s="43" t="s">
        <v>445</v>
      </c>
      <c r="B239" s="43" t="s">
        <v>456</v>
      </c>
      <c r="C239" s="43" t="s">
        <v>216</v>
      </c>
      <c r="D239" s="43">
        <v>4180</v>
      </c>
    </row>
    <row r="240" spans="1:4" x14ac:dyDescent="0.25">
      <c r="A240" s="43" t="s">
        <v>445</v>
      </c>
      <c r="B240" s="43" t="s">
        <v>457</v>
      </c>
      <c r="C240" s="43" t="s">
        <v>219</v>
      </c>
      <c r="D240" s="43">
        <v>4393</v>
      </c>
    </row>
    <row r="241" spans="1:4" x14ac:dyDescent="0.25">
      <c r="A241" s="43" t="s">
        <v>445</v>
      </c>
      <c r="B241" s="43" t="s">
        <v>458</v>
      </c>
      <c r="C241" s="43" t="s">
        <v>185</v>
      </c>
      <c r="D241" s="43">
        <v>4260</v>
      </c>
    </row>
    <row r="242" spans="1:4" x14ac:dyDescent="0.25">
      <c r="A242" s="43" t="s">
        <v>445</v>
      </c>
      <c r="B242" s="43" t="s">
        <v>459</v>
      </c>
      <c r="C242" s="43" t="s">
        <v>200</v>
      </c>
      <c r="D242" s="43">
        <v>2550</v>
      </c>
    </row>
    <row r="243" spans="1:4" x14ac:dyDescent="0.25">
      <c r="A243" s="43" t="s">
        <v>445</v>
      </c>
      <c r="B243" s="43" t="s">
        <v>460</v>
      </c>
      <c r="C243" s="43" t="s">
        <v>200</v>
      </c>
      <c r="D243" s="43">
        <v>2550</v>
      </c>
    </row>
    <row r="244" spans="1:4" x14ac:dyDescent="0.25">
      <c r="A244" s="43" t="s">
        <v>445</v>
      </c>
      <c r="B244" s="43" t="s">
        <v>461</v>
      </c>
      <c r="C244" s="43" t="s">
        <v>200</v>
      </c>
      <c r="D244" s="43">
        <v>2400</v>
      </c>
    </row>
    <row r="245" spans="1:4" x14ac:dyDescent="0.25">
      <c r="A245" s="43" t="s">
        <v>445</v>
      </c>
      <c r="B245" s="43" t="s">
        <v>462</v>
      </c>
      <c r="C245" s="43" t="s">
        <v>200</v>
      </c>
      <c r="D245" s="43">
        <v>2400</v>
      </c>
    </row>
    <row r="246" spans="1:4" x14ac:dyDescent="0.25">
      <c r="A246" s="43" t="s">
        <v>445</v>
      </c>
      <c r="B246" s="43" t="s">
        <v>463</v>
      </c>
      <c r="C246" s="43" t="s">
        <v>200</v>
      </c>
      <c r="D246" s="43">
        <v>2450</v>
      </c>
    </row>
    <row r="247" spans="1:4" x14ac:dyDescent="0.25">
      <c r="A247" s="43" t="s">
        <v>445</v>
      </c>
      <c r="B247" s="43" t="s">
        <v>464</v>
      </c>
      <c r="C247" s="43" t="s">
        <v>216</v>
      </c>
      <c r="D247" s="43">
        <v>2970</v>
      </c>
    </row>
    <row r="248" spans="1:4" x14ac:dyDescent="0.25">
      <c r="A248" s="43" t="s">
        <v>445</v>
      </c>
      <c r="B248" s="43" t="s">
        <v>465</v>
      </c>
      <c r="C248" s="43" t="s">
        <v>219</v>
      </c>
      <c r="D248" s="43">
        <v>2900</v>
      </c>
    </row>
    <row r="249" spans="1:4" x14ac:dyDescent="0.25">
      <c r="A249" s="43" t="s">
        <v>445</v>
      </c>
      <c r="B249" s="43" t="s">
        <v>466</v>
      </c>
      <c r="C249" s="43" t="s">
        <v>211</v>
      </c>
      <c r="D249" s="43">
        <v>2296</v>
      </c>
    </row>
    <row r="250" spans="1:4" x14ac:dyDescent="0.25">
      <c r="A250" s="43" t="s">
        <v>445</v>
      </c>
      <c r="B250" s="43" t="s">
        <v>467</v>
      </c>
      <c r="C250" s="43" t="s">
        <v>194</v>
      </c>
      <c r="D250" s="43">
        <v>2500</v>
      </c>
    </row>
    <row r="251" spans="1:4" x14ac:dyDescent="0.25">
      <c r="A251" s="43" t="s">
        <v>445</v>
      </c>
      <c r="B251" s="43" t="s">
        <v>468</v>
      </c>
      <c r="C251" s="43" t="s">
        <v>196</v>
      </c>
      <c r="D251" s="43">
        <v>2550</v>
      </c>
    </row>
    <row r="252" spans="1:4" x14ac:dyDescent="0.25">
      <c r="A252" s="43" t="s">
        <v>445</v>
      </c>
      <c r="B252" s="43" t="s">
        <v>469</v>
      </c>
      <c r="C252" s="43" t="s">
        <v>200</v>
      </c>
      <c r="D252" s="43">
        <v>3000</v>
      </c>
    </row>
    <row r="253" spans="1:4" x14ac:dyDescent="0.25">
      <c r="A253" s="43" t="s">
        <v>445</v>
      </c>
      <c r="B253" s="43" t="s">
        <v>470</v>
      </c>
      <c r="C253" s="43" t="s">
        <v>194</v>
      </c>
      <c r="D253" s="43">
        <v>2500</v>
      </c>
    </row>
    <row r="254" spans="1:4" x14ac:dyDescent="0.25">
      <c r="A254" s="43" t="s">
        <v>445</v>
      </c>
      <c r="B254" s="43" t="s">
        <v>471</v>
      </c>
      <c r="C254" s="43" t="s">
        <v>196</v>
      </c>
      <c r="D254" s="43">
        <v>2540</v>
      </c>
    </row>
    <row r="255" spans="1:4" x14ac:dyDescent="0.25">
      <c r="A255" s="43" t="s">
        <v>445</v>
      </c>
      <c r="B255" s="43" t="s">
        <v>472</v>
      </c>
      <c r="C255" s="43" t="s">
        <v>196</v>
      </c>
      <c r="D255" s="43">
        <v>3153</v>
      </c>
    </row>
    <row r="256" spans="1:4" x14ac:dyDescent="0.25">
      <c r="A256" s="43" t="s">
        <v>445</v>
      </c>
      <c r="B256" s="43" t="s">
        <v>473</v>
      </c>
      <c r="C256" s="43" t="s">
        <v>200</v>
      </c>
      <c r="D256" s="43">
        <v>3086</v>
      </c>
    </row>
    <row r="257" spans="1:4" x14ac:dyDescent="0.25">
      <c r="A257" s="43" t="s">
        <v>445</v>
      </c>
      <c r="B257" s="43" t="s">
        <v>474</v>
      </c>
      <c r="C257" s="43" t="s">
        <v>205</v>
      </c>
      <c r="D257" s="43">
        <v>3803</v>
      </c>
    </row>
    <row r="258" spans="1:4" x14ac:dyDescent="0.25">
      <c r="A258" s="43" t="s">
        <v>445</v>
      </c>
      <c r="B258" s="43" t="s">
        <v>475</v>
      </c>
      <c r="C258" s="43" t="s">
        <v>185</v>
      </c>
      <c r="D258" s="43">
        <v>3671</v>
      </c>
    </row>
    <row r="259" spans="1:4" x14ac:dyDescent="0.25">
      <c r="A259" s="43" t="s">
        <v>445</v>
      </c>
      <c r="B259" s="43" t="s">
        <v>476</v>
      </c>
      <c r="C259" s="43" t="s">
        <v>192</v>
      </c>
      <c r="D259" s="43">
        <v>3192</v>
      </c>
    </row>
    <row r="260" spans="1:4" x14ac:dyDescent="0.25">
      <c r="A260" s="43" t="s">
        <v>445</v>
      </c>
      <c r="B260" s="43" t="s">
        <v>477</v>
      </c>
      <c r="C260" s="43" t="s">
        <v>200</v>
      </c>
      <c r="D260" s="43">
        <v>3219</v>
      </c>
    </row>
    <row r="261" spans="1:4" x14ac:dyDescent="0.25">
      <c r="A261" s="43" t="s">
        <v>445</v>
      </c>
      <c r="B261" s="43" t="s">
        <v>478</v>
      </c>
      <c r="C261" s="43" t="s">
        <v>181</v>
      </c>
      <c r="D261" s="43">
        <v>3410</v>
      </c>
    </row>
    <row r="262" spans="1:4" x14ac:dyDescent="0.25">
      <c r="A262" s="43" t="s">
        <v>445</v>
      </c>
      <c r="B262" s="43" t="s">
        <v>479</v>
      </c>
      <c r="C262" s="43" t="s">
        <v>480</v>
      </c>
      <c r="D262" s="43">
        <v>3325</v>
      </c>
    </row>
    <row r="263" spans="1:4" x14ac:dyDescent="0.25">
      <c r="A263" s="43" t="s">
        <v>445</v>
      </c>
      <c r="B263" s="43" t="s">
        <v>481</v>
      </c>
      <c r="C263" s="43" t="s">
        <v>180</v>
      </c>
      <c r="D263" s="43">
        <v>2995</v>
      </c>
    </row>
    <row r="264" spans="1:4" x14ac:dyDescent="0.25">
      <c r="A264" s="43" t="s">
        <v>482</v>
      </c>
      <c r="B264" s="43" t="s">
        <v>483</v>
      </c>
      <c r="C264" s="43" t="s">
        <v>211</v>
      </c>
      <c r="D264" s="43">
        <v>2739</v>
      </c>
    </row>
    <row r="265" spans="1:4" x14ac:dyDescent="0.25">
      <c r="A265" s="43" t="s">
        <v>482</v>
      </c>
      <c r="B265" s="43" t="s">
        <v>484</v>
      </c>
      <c r="C265" s="43" t="s">
        <v>196</v>
      </c>
      <c r="D265" s="43">
        <v>2789</v>
      </c>
    </row>
    <row r="266" spans="1:4" x14ac:dyDescent="0.25">
      <c r="A266" s="43" t="s">
        <v>482</v>
      </c>
      <c r="B266" s="43" t="s">
        <v>485</v>
      </c>
      <c r="C266" s="43" t="s">
        <v>216</v>
      </c>
      <c r="D266" s="43">
        <v>2866</v>
      </c>
    </row>
    <row r="267" spans="1:4" x14ac:dyDescent="0.25">
      <c r="A267" s="43" t="s">
        <v>482</v>
      </c>
      <c r="B267" s="43" t="s">
        <v>486</v>
      </c>
      <c r="C267" s="43" t="s">
        <v>216</v>
      </c>
      <c r="D267" s="43">
        <v>3108</v>
      </c>
    </row>
    <row r="268" spans="1:4" x14ac:dyDescent="0.25">
      <c r="A268" s="43" t="s">
        <v>482</v>
      </c>
      <c r="B268" s="43" t="s">
        <v>487</v>
      </c>
      <c r="C268" s="43" t="s">
        <v>216</v>
      </c>
      <c r="D268" s="43">
        <v>3153</v>
      </c>
    </row>
    <row r="269" spans="1:4" x14ac:dyDescent="0.25">
      <c r="A269" s="43" t="s">
        <v>488</v>
      </c>
      <c r="B269" s="44">
        <v>308</v>
      </c>
      <c r="C269" s="43" t="s">
        <v>205</v>
      </c>
      <c r="D269" s="43">
        <v>3159</v>
      </c>
    </row>
    <row r="270" spans="1:4" x14ac:dyDescent="0.25">
      <c r="A270" s="43" t="s">
        <v>488</v>
      </c>
      <c r="B270" s="44">
        <v>328</v>
      </c>
      <c r="C270" s="43" t="s">
        <v>207</v>
      </c>
      <c r="D270" s="43">
        <v>2803</v>
      </c>
    </row>
    <row r="271" spans="1:4" x14ac:dyDescent="0.25">
      <c r="A271" s="43" t="s">
        <v>488</v>
      </c>
      <c r="B271" s="44">
        <v>355</v>
      </c>
      <c r="C271" s="43" t="s">
        <v>260</v>
      </c>
      <c r="D271" s="43">
        <v>2975</v>
      </c>
    </row>
    <row r="272" spans="1:4" x14ac:dyDescent="0.25">
      <c r="A272" s="43" t="s">
        <v>488</v>
      </c>
      <c r="B272" s="44">
        <v>360</v>
      </c>
      <c r="C272" s="43" t="s">
        <v>260</v>
      </c>
      <c r="D272" s="43">
        <v>3064</v>
      </c>
    </row>
    <row r="273" spans="1:4" x14ac:dyDescent="0.25">
      <c r="A273" s="43" t="s">
        <v>488</v>
      </c>
      <c r="B273" s="44">
        <v>430</v>
      </c>
      <c r="C273" s="43" t="s">
        <v>260</v>
      </c>
      <c r="D273" s="43">
        <v>3197</v>
      </c>
    </row>
    <row r="274" spans="1:4" x14ac:dyDescent="0.25">
      <c r="A274" s="43" t="s">
        <v>488</v>
      </c>
      <c r="B274" s="44">
        <v>550</v>
      </c>
      <c r="C274" s="43" t="s">
        <v>260</v>
      </c>
      <c r="D274" s="43">
        <v>3726</v>
      </c>
    </row>
    <row r="275" spans="1:4" x14ac:dyDescent="0.25">
      <c r="A275" s="43" t="s">
        <v>488</v>
      </c>
      <c r="B275" s="44">
        <v>612</v>
      </c>
      <c r="C275" s="43" t="s">
        <v>260</v>
      </c>
      <c r="D275" s="43">
        <v>4056</v>
      </c>
    </row>
    <row r="276" spans="1:4" x14ac:dyDescent="0.25">
      <c r="A276" s="43" t="s">
        <v>488</v>
      </c>
      <c r="B276" s="43" t="s">
        <v>489</v>
      </c>
      <c r="C276" s="43" t="s">
        <v>327</v>
      </c>
      <c r="D276" s="43">
        <v>3233</v>
      </c>
    </row>
    <row r="277" spans="1:4" x14ac:dyDescent="0.25">
      <c r="A277" s="43" t="s">
        <v>488</v>
      </c>
      <c r="B277" s="43" t="s">
        <v>490</v>
      </c>
      <c r="C277" s="43" t="s">
        <v>184</v>
      </c>
      <c r="D277" s="43">
        <v>3071</v>
      </c>
    </row>
    <row r="278" spans="1:4" x14ac:dyDescent="0.25">
      <c r="A278" s="43" t="s">
        <v>488</v>
      </c>
      <c r="B278" s="43" t="s">
        <v>491</v>
      </c>
      <c r="C278" s="43" t="s">
        <v>260</v>
      </c>
      <c r="D278" s="43">
        <v>2822</v>
      </c>
    </row>
    <row r="279" spans="1:4" x14ac:dyDescent="0.25">
      <c r="A279" s="43" t="s">
        <v>488</v>
      </c>
      <c r="B279" s="43" t="s">
        <v>492</v>
      </c>
      <c r="C279" s="43" t="s">
        <v>260</v>
      </c>
      <c r="D279" s="43">
        <v>3726</v>
      </c>
    </row>
    <row r="280" spans="1:4" x14ac:dyDescent="0.25">
      <c r="A280" s="43" t="s">
        <v>488</v>
      </c>
      <c r="B280" s="43" t="s">
        <v>493</v>
      </c>
      <c r="C280" s="43" t="s">
        <v>260</v>
      </c>
      <c r="D280" s="43">
        <v>3815</v>
      </c>
    </row>
    <row r="281" spans="1:4" x14ac:dyDescent="0.25">
      <c r="A281" s="43" t="s">
        <v>488</v>
      </c>
      <c r="B281" s="43" t="s">
        <v>494</v>
      </c>
      <c r="C281" s="43" t="s">
        <v>260</v>
      </c>
      <c r="D281" s="43">
        <v>3009</v>
      </c>
    </row>
    <row r="282" spans="1:4" x14ac:dyDescent="0.25">
      <c r="A282" s="43" t="s">
        <v>488</v>
      </c>
      <c r="B282" s="43" t="s">
        <v>495</v>
      </c>
      <c r="C282" s="43" t="s">
        <v>260</v>
      </c>
      <c r="D282" s="43">
        <v>3197</v>
      </c>
    </row>
    <row r="283" spans="1:4" x14ac:dyDescent="0.25">
      <c r="A283" s="43" t="s">
        <v>488</v>
      </c>
      <c r="B283" s="43" t="s">
        <v>496</v>
      </c>
      <c r="C283" s="43" t="s">
        <v>260</v>
      </c>
      <c r="D283" s="43">
        <v>3815</v>
      </c>
    </row>
    <row r="284" spans="1:4" x14ac:dyDescent="0.25">
      <c r="A284" s="43" t="s">
        <v>488</v>
      </c>
      <c r="B284" s="43" t="s">
        <v>497</v>
      </c>
      <c r="C284" s="43" t="s">
        <v>260</v>
      </c>
      <c r="D284" s="43">
        <v>3660</v>
      </c>
    </row>
    <row r="285" spans="1:4" x14ac:dyDescent="0.25">
      <c r="A285" s="43" t="s">
        <v>498</v>
      </c>
      <c r="B285" s="43" t="s">
        <v>499</v>
      </c>
      <c r="C285" s="43" t="s">
        <v>211</v>
      </c>
      <c r="D285" s="43">
        <v>2083</v>
      </c>
    </row>
    <row r="286" spans="1:4" x14ac:dyDescent="0.25">
      <c r="A286" s="43" t="s">
        <v>498</v>
      </c>
      <c r="B286" s="43" t="s">
        <v>500</v>
      </c>
      <c r="C286" s="43" t="s">
        <v>194</v>
      </c>
      <c r="D286" s="43">
        <v>2116</v>
      </c>
    </row>
    <row r="287" spans="1:4" x14ac:dyDescent="0.25">
      <c r="A287" s="43" t="s">
        <v>498</v>
      </c>
      <c r="B287" s="43" t="s">
        <v>501</v>
      </c>
      <c r="C287" s="43" t="s">
        <v>213</v>
      </c>
      <c r="D287" s="43">
        <v>2116</v>
      </c>
    </row>
    <row r="288" spans="1:4" x14ac:dyDescent="0.25">
      <c r="A288" s="43" t="s">
        <v>498</v>
      </c>
      <c r="B288" s="43" t="s">
        <v>502</v>
      </c>
      <c r="C288" s="43" t="s">
        <v>284</v>
      </c>
      <c r="D288" s="43">
        <v>2359</v>
      </c>
    </row>
    <row r="289" spans="1:4" x14ac:dyDescent="0.25">
      <c r="A289" s="43" t="s">
        <v>498</v>
      </c>
      <c r="B289" s="43" t="s">
        <v>503</v>
      </c>
      <c r="C289" s="43" t="s">
        <v>192</v>
      </c>
      <c r="D289" s="43">
        <v>1730</v>
      </c>
    </row>
    <row r="290" spans="1:4" x14ac:dyDescent="0.25">
      <c r="A290" s="43" t="s">
        <v>498</v>
      </c>
      <c r="B290" s="43" t="s">
        <v>504</v>
      </c>
      <c r="C290" s="43" t="s">
        <v>284</v>
      </c>
      <c r="D290" s="43">
        <v>2400</v>
      </c>
    </row>
    <row r="291" spans="1:4" x14ac:dyDescent="0.25">
      <c r="A291" s="43" t="s">
        <v>498</v>
      </c>
      <c r="B291" s="43" t="s">
        <v>505</v>
      </c>
      <c r="C291" s="43" t="s">
        <v>216</v>
      </c>
      <c r="D291" s="43">
        <v>2590</v>
      </c>
    </row>
    <row r="292" spans="1:4" x14ac:dyDescent="0.25">
      <c r="A292" s="43" t="s">
        <v>498</v>
      </c>
      <c r="B292" s="43" t="s">
        <v>506</v>
      </c>
      <c r="C292" s="43" t="s">
        <v>200</v>
      </c>
      <c r="D292" s="43">
        <v>2950</v>
      </c>
    </row>
    <row r="293" spans="1:4" x14ac:dyDescent="0.25">
      <c r="A293" s="43" t="s">
        <v>498</v>
      </c>
      <c r="B293" s="43" t="s">
        <v>507</v>
      </c>
      <c r="C293" s="43" t="s">
        <v>284</v>
      </c>
      <c r="D293" s="43">
        <v>1940</v>
      </c>
    </row>
    <row r="294" spans="1:4" x14ac:dyDescent="0.25">
      <c r="A294" s="43" t="s">
        <v>498</v>
      </c>
      <c r="B294" s="43" t="s">
        <v>508</v>
      </c>
      <c r="C294" s="43" t="s">
        <v>211</v>
      </c>
      <c r="D294" s="43">
        <v>2030</v>
      </c>
    </row>
    <row r="295" spans="1:4" x14ac:dyDescent="0.25">
      <c r="A295" s="43" t="s">
        <v>498</v>
      </c>
      <c r="B295" s="43" t="s">
        <v>509</v>
      </c>
      <c r="C295" s="43" t="s">
        <v>258</v>
      </c>
      <c r="D295" s="43">
        <v>1973</v>
      </c>
    </row>
    <row r="296" spans="1:4" x14ac:dyDescent="0.25">
      <c r="A296" s="43" t="s">
        <v>510</v>
      </c>
      <c r="B296" s="43" t="s">
        <v>511</v>
      </c>
      <c r="C296" s="43" t="s">
        <v>213</v>
      </c>
      <c r="D296" s="43">
        <v>3126</v>
      </c>
    </row>
    <row r="297" spans="1:4" x14ac:dyDescent="0.25">
      <c r="A297" s="43" t="s">
        <v>510</v>
      </c>
      <c r="B297" s="43" t="s">
        <v>512</v>
      </c>
      <c r="C297" s="43" t="s">
        <v>513</v>
      </c>
      <c r="D297" s="43">
        <v>2356</v>
      </c>
    </row>
    <row r="298" spans="1:4" x14ac:dyDescent="0.25">
      <c r="A298" s="43" t="s">
        <v>510</v>
      </c>
      <c r="B298" s="43" t="s">
        <v>514</v>
      </c>
      <c r="C298" s="43" t="s">
        <v>284</v>
      </c>
      <c r="D298" s="43">
        <v>2457</v>
      </c>
    </row>
    <row r="299" spans="1:4" x14ac:dyDescent="0.25">
      <c r="A299" s="43" t="s">
        <v>510</v>
      </c>
      <c r="B299" s="43" t="s">
        <v>515</v>
      </c>
      <c r="C299" s="43" t="s">
        <v>200</v>
      </c>
      <c r="D299" s="43">
        <v>2375</v>
      </c>
    </row>
    <row r="300" spans="1:4" x14ac:dyDescent="0.25">
      <c r="A300" s="43" t="s">
        <v>510</v>
      </c>
      <c r="B300" s="43" t="s">
        <v>516</v>
      </c>
      <c r="C300" s="43" t="s">
        <v>200</v>
      </c>
      <c r="D300" s="43">
        <v>2400</v>
      </c>
    </row>
    <row r="301" spans="1:4" x14ac:dyDescent="0.25">
      <c r="A301" s="43" t="s">
        <v>510</v>
      </c>
      <c r="B301" s="43" t="s">
        <v>517</v>
      </c>
      <c r="C301" s="43" t="s">
        <v>194</v>
      </c>
      <c r="D301" s="43">
        <v>2450</v>
      </c>
    </row>
    <row r="302" spans="1:4" x14ac:dyDescent="0.25">
      <c r="A302" s="43" t="s">
        <v>510</v>
      </c>
      <c r="B302" s="43" t="s">
        <v>518</v>
      </c>
      <c r="C302" s="43" t="s">
        <v>192</v>
      </c>
      <c r="D302" s="43"/>
    </row>
    <row r="303" spans="1:4" x14ac:dyDescent="0.25">
      <c r="A303" s="43" t="s">
        <v>510</v>
      </c>
      <c r="B303" s="43" t="s">
        <v>519</v>
      </c>
      <c r="C303" s="43" t="s">
        <v>216</v>
      </c>
      <c r="D303" s="43">
        <v>4670</v>
      </c>
    </row>
    <row r="304" spans="1:4" x14ac:dyDescent="0.25">
      <c r="A304" s="43" t="s">
        <v>510</v>
      </c>
      <c r="B304" s="43" t="s">
        <v>520</v>
      </c>
      <c r="C304" s="43" t="s">
        <v>521</v>
      </c>
      <c r="D304" s="43">
        <v>1797</v>
      </c>
    </row>
    <row r="305" spans="1:4" x14ac:dyDescent="0.25">
      <c r="A305" s="43" t="s">
        <v>510</v>
      </c>
      <c r="B305" s="43" t="s">
        <v>522</v>
      </c>
      <c r="C305" s="43" t="s">
        <v>211</v>
      </c>
      <c r="D305" s="43">
        <v>2575</v>
      </c>
    </row>
    <row r="306" spans="1:4" x14ac:dyDescent="0.25">
      <c r="A306" s="43" t="s">
        <v>510</v>
      </c>
      <c r="B306" s="43" t="s">
        <v>523</v>
      </c>
      <c r="C306" s="43" t="s">
        <v>219</v>
      </c>
      <c r="D306" s="43">
        <v>2675</v>
      </c>
    </row>
    <row r="307" spans="1:4" x14ac:dyDescent="0.25">
      <c r="A307" s="43" t="s">
        <v>510</v>
      </c>
      <c r="B307" s="43" t="s">
        <v>524</v>
      </c>
      <c r="C307" s="43" t="s">
        <v>211</v>
      </c>
      <c r="D307" s="43">
        <v>2600</v>
      </c>
    </row>
    <row r="308" spans="1:4" x14ac:dyDescent="0.25">
      <c r="A308" s="43" t="s">
        <v>510</v>
      </c>
      <c r="B308" s="43" t="s">
        <v>525</v>
      </c>
      <c r="C308" s="43" t="s">
        <v>200</v>
      </c>
      <c r="D308" s="43">
        <v>2550</v>
      </c>
    </row>
    <row r="309" spans="1:4" x14ac:dyDescent="0.25">
      <c r="A309" s="43" t="s">
        <v>510</v>
      </c>
      <c r="B309" s="43" t="s">
        <v>526</v>
      </c>
      <c r="C309" s="43" t="s">
        <v>194</v>
      </c>
      <c r="D309" s="43">
        <v>2820</v>
      </c>
    </row>
    <row r="310" spans="1:4" x14ac:dyDescent="0.25">
      <c r="A310" s="43" t="s">
        <v>510</v>
      </c>
      <c r="B310" s="43" t="s">
        <v>527</v>
      </c>
      <c r="C310" s="43" t="s">
        <v>192</v>
      </c>
      <c r="D310" s="43">
        <v>2606</v>
      </c>
    </row>
    <row r="311" spans="1:4" x14ac:dyDescent="0.25">
      <c r="A311" s="43" t="s">
        <v>510</v>
      </c>
      <c r="B311" s="43" t="s">
        <v>528</v>
      </c>
      <c r="C311" s="43" t="s">
        <v>200</v>
      </c>
      <c r="D311" s="43">
        <v>2612</v>
      </c>
    </row>
    <row r="312" spans="1:4" x14ac:dyDescent="0.25">
      <c r="A312" s="43" t="s">
        <v>510</v>
      </c>
      <c r="B312" s="43" t="s">
        <v>529</v>
      </c>
      <c r="C312" s="43" t="s">
        <v>260</v>
      </c>
      <c r="D312" s="43"/>
    </row>
    <row r="313" spans="1:4" x14ac:dyDescent="0.25">
      <c r="A313" s="43" t="s">
        <v>510</v>
      </c>
      <c r="B313" s="43" t="s">
        <v>530</v>
      </c>
      <c r="C313" s="43" t="s">
        <v>194</v>
      </c>
      <c r="D313" s="43">
        <v>2636</v>
      </c>
    </row>
    <row r="314" spans="1:4" x14ac:dyDescent="0.25">
      <c r="A314" s="43" t="s">
        <v>510</v>
      </c>
      <c r="B314" s="43" t="s">
        <v>531</v>
      </c>
      <c r="C314" s="43" t="s">
        <v>225</v>
      </c>
      <c r="D314" s="43">
        <v>3200</v>
      </c>
    </row>
    <row r="315" spans="1:4" x14ac:dyDescent="0.25">
      <c r="A315" s="43" t="s">
        <v>510</v>
      </c>
      <c r="B315" s="43" t="s">
        <v>532</v>
      </c>
      <c r="C315" s="43" t="s">
        <v>213</v>
      </c>
      <c r="D315" s="43">
        <v>2750</v>
      </c>
    </row>
    <row r="316" spans="1:4" x14ac:dyDescent="0.25">
      <c r="A316" s="43" t="s">
        <v>510</v>
      </c>
      <c r="B316" s="43" t="s">
        <v>533</v>
      </c>
      <c r="C316" s="43" t="s">
        <v>194</v>
      </c>
      <c r="D316" s="43">
        <v>2636</v>
      </c>
    </row>
    <row r="317" spans="1:4" x14ac:dyDescent="0.25">
      <c r="A317" s="43" t="s">
        <v>510</v>
      </c>
      <c r="B317" s="43" t="s">
        <v>534</v>
      </c>
      <c r="C317" s="43" t="s">
        <v>260</v>
      </c>
      <c r="D317" s="43">
        <v>3485</v>
      </c>
    </row>
    <row r="318" spans="1:4" x14ac:dyDescent="0.25">
      <c r="A318" s="43" t="s">
        <v>510</v>
      </c>
      <c r="B318" s="43" t="s">
        <v>535</v>
      </c>
      <c r="C318" s="43" t="s">
        <v>184</v>
      </c>
      <c r="D318" s="43">
        <v>3500</v>
      </c>
    </row>
    <row r="319" spans="1:4" x14ac:dyDescent="0.25">
      <c r="A319" s="43" t="s">
        <v>510</v>
      </c>
      <c r="B319" s="43" t="s">
        <v>536</v>
      </c>
      <c r="C319" s="43" t="s">
        <v>398</v>
      </c>
      <c r="D319" s="43">
        <v>3630</v>
      </c>
    </row>
    <row r="320" spans="1:4" x14ac:dyDescent="0.25">
      <c r="A320" s="43" t="s">
        <v>510</v>
      </c>
      <c r="B320" s="43" t="s">
        <v>537</v>
      </c>
      <c r="C320" s="43" t="s">
        <v>398</v>
      </c>
      <c r="D320" s="43">
        <v>3630</v>
      </c>
    </row>
    <row r="321" spans="1:4" x14ac:dyDescent="0.25">
      <c r="A321" s="43" t="s">
        <v>510</v>
      </c>
      <c r="B321" s="43" t="s">
        <v>538</v>
      </c>
      <c r="C321" s="43" t="s">
        <v>216</v>
      </c>
      <c r="D321" s="43">
        <v>3354</v>
      </c>
    </row>
    <row r="322" spans="1:4" x14ac:dyDescent="0.25">
      <c r="A322" s="43" t="s">
        <v>510</v>
      </c>
      <c r="B322" s="43" t="s">
        <v>539</v>
      </c>
      <c r="C322" s="43" t="s">
        <v>216</v>
      </c>
      <c r="D322" s="43">
        <v>3354</v>
      </c>
    </row>
    <row r="323" spans="1:4" x14ac:dyDescent="0.25">
      <c r="A323" s="43" t="s">
        <v>510</v>
      </c>
      <c r="B323" s="43" t="s">
        <v>540</v>
      </c>
      <c r="C323" s="43" t="s">
        <v>185</v>
      </c>
      <c r="D323" s="43">
        <v>3393</v>
      </c>
    </row>
    <row r="324" spans="1:4" x14ac:dyDescent="0.25">
      <c r="A324" s="43" t="s">
        <v>510</v>
      </c>
      <c r="B324" s="43" t="s">
        <v>541</v>
      </c>
      <c r="C324" s="43" t="s">
        <v>327</v>
      </c>
      <c r="D324" s="43">
        <v>3285</v>
      </c>
    </row>
    <row r="325" spans="1:4" x14ac:dyDescent="0.25">
      <c r="A325" s="45" t="s">
        <v>510</v>
      </c>
      <c r="B325" s="43" t="s">
        <v>542</v>
      </c>
      <c r="C325" s="45" t="s">
        <v>258</v>
      </c>
      <c r="D325" s="45">
        <v>3590</v>
      </c>
    </row>
    <row r="326" spans="1:4" x14ac:dyDescent="0.25">
      <c r="A326" s="43" t="s">
        <v>510</v>
      </c>
      <c r="B326" s="43" t="s">
        <v>543</v>
      </c>
      <c r="C326" s="43" t="s">
        <v>225</v>
      </c>
      <c r="D326" s="43">
        <v>3248</v>
      </c>
    </row>
    <row r="327" spans="1:4" x14ac:dyDescent="0.25">
      <c r="A327" s="43" t="s">
        <v>510</v>
      </c>
      <c r="B327" s="43" t="s">
        <v>544</v>
      </c>
      <c r="C327" s="43" t="s">
        <v>327</v>
      </c>
      <c r="D327" s="43">
        <v>3325</v>
      </c>
    </row>
    <row r="328" spans="1:4" x14ac:dyDescent="0.25">
      <c r="A328" s="43" t="s">
        <v>510</v>
      </c>
      <c r="B328" s="43" t="s">
        <v>545</v>
      </c>
      <c r="C328" s="43" t="s">
        <v>258</v>
      </c>
      <c r="D328" s="43">
        <v>3665</v>
      </c>
    </row>
    <row r="329" spans="1:4" x14ac:dyDescent="0.25">
      <c r="A329" s="43" t="s">
        <v>510</v>
      </c>
      <c r="B329" s="43" t="s">
        <v>546</v>
      </c>
      <c r="C329" s="43" t="s">
        <v>223</v>
      </c>
      <c r="D329" s="43">
        <v>3450</v>
      </c>
    </row>
    <row r="330" spans="1:4" x14ac:dyDescent="0.25">
      <c r="A330" s="43" t="s">
        <v>510</v>
      </c>
      <c r="B330" s="43" t="s">
        <v>547</v>
      </c>
      <c r="C330" s="43" t="s">
        <v>185</v>
      </c>
      <c r="D330" s="43">
        <v>3356</v>
      </c>
    </row>
    <row r="331" spans="1:4" x14ac:dyDescent="0.25">
      <c r="A331" s="43" t="s">
        <v>510</v>
      </c>
      <c r="B331" s="43" t="s">
        <v>548</v>
      </c>
      <c r="C331" s="43" t="s">
        <v>185</v>
      </c>
      <c r="D331" s="43">
        <v>3530</v>
      </c>
    </row>
    <row r="332" spans="1:4" x14ac:dyDescent="0.25">
      <c r="A332" s="43" t="s">
        <v>510</v>
      </c>
      <c r="B332" s="43" t="s">
        <v>549</v>
      </c>
      <c r="C332" s="43" t="s">
        <v>184</v>
      </c>
      <c r="D332" s="43">
        <v>3770</v>
      </c>
    </row>
    <row r="333" spans="1:4" x14ac:dyDescent="0.25">
      <c r="A333" s="43" t="s">
        <v>510</v>
      </c>
      <c r="B333" s="43" t="s">
        <v>550</v>
      </c>
      <c r="C333" s="43" t="s">
        <v>258</v>
      </c>
      <c r="D333" s="43">
        <v>3770</v>
      </c>
    </row>
    <row r="334" spans="1:4" x14ac:dyDescent="0.25">
      <c r="A334" s="43" t="s">
        <v>510</v>
      </c>
      <c r="B334" s="43" t="s">
        <v>551</v>
      </c>
      <c r="C334" s="43" t="s">
        <v>521</v>
      </c>
      <c r="D334" s="43">
        <v>2699</v>
      </c>
    </row>
    <row r="335" spans="1:4" x14ac:dyDescent="0.25">
      <c r="A335" s="43" t="s">
        <v>510</v>
      </c>
      <c r="B335" s="43" t="s">
        <v>552</v>
      </c>
      <c r="C335" s="43" t="s">
        <v>284</v>
      </c>
      <c r="D335" s="43">
        <v>3065</v>
      </c>
    </row>
    <row r="336" spans="1:4" x14ac:dyDescent="0.25">
      <c r="A336" s="43" t="s">
        <v>510</v>
      </c>
      <c r="B336" s="43" t="s">
        <v>553</v>
      </c>
      <c r="C336" s="43" t="s">
        <v>192</v>
      </c>
      <c r="D336" s="43">
        <v>2800</v>
      </c>
    </row>
    <row r="337" spans="1:4" x14ac:dyDescent="0.25">
      <c r="A337" s="43" t="s">
        <v>510</v>
      </c>
      <c r="B337" s="43" t="s">
        <v>554</v>
      </c>
      <c r="C337" s="43" t="s">
        <v>223</v>
      </c>
      <c r="D337" s="43">
        <v>3450</v>
      </c>
    </row>
    <row r="338" spans="1:4" x14ac:dyDescent="0.25">
      <c r="A338" s="43" t="s">
        <v>510</v>
      </c>
      <c r="B338" s="43" t="s">
        <v>555</v>
      </c>
      <c r="C338" s="43" t="s">
        <v>196</v>
      </c>
      <c r="D338" s="43">
        <v>3036</v>
      </c>
    </row>
    <row r="339" spans="1:4" x14ac:dyDescent="0.25">
      <c r="A339" s="43" t="s">
        <v>510</v>
      </c>
      <c r="B339" s="43" t="s">
        <v>556</v>
      </c>
      <c r="C339" s="43" t="s">
        <v>211</v>
      </c>
      <c r="D339" s="43">
        <v>3065</v>
      </c>
    </row>
    <row r="340" spans="1:4" x14ac:dyDescent="0.25">
      <c r="A340" s="43" t="s">
        <v>510</v>
      </c>
      <c r="B340" s="43" t="s">
        <v>557</v>
      </c>
      <c r="C340" s="43" t="s">
        <v>213</v>
      </c>
      <c r="D340" s="43">
        <v>3351</v>
      </c>
    </row>
    <row r="341" spans="1:4" x14ac:dyDescent="0.25">
      <c r="A341" s="43" t="s">
        <v>510</v>
      </c>
      <c r="B341" s="43" t="s">
        <v>558</v>
      </c>
      <c r="C341" s="43" t="s">
        <v>213</v>
      </c>
      <c r="D341" s="43">
        <v>3351</v>
      </c>
    </row>
    <row r="342" spans="1:4" x14ac:dyDescent="0.25">
      <c r="A342" s="43" t="s">
        <v>510</v>
      </c>
      <c r="B342" s="43" t="s">
        <v>559</v>
      </c>
      <c r="C342" s="43" t="s">
        <v>196</v>
      </c>
      <c r="D342" s="43">
        <v>3350</v>
      </c>
    </row>
    <row r="343" spans="1:4" x14ac:dyDescent="0.25">
      <c r="A343" s="43" t="s">
        <v>510</v>
      </c>
      <c r="B343" s="43" t="s">
        <v>560</v>
      </c>
      <c r="C343" s="43" t="s">
        <v>223</v>
      </c>
      <c r="D343" s="43">
        <v>3600</v>
      </c>
    </row>
    <row r="344" spans="1:4" x14ac:dyDescent="0.25">
      <c r="A344" s="43" t="s">
        <v>510</v>
      </c>
      <c r="B344" s="43" t="s">
        <v>561</v>
      </c>
      <c r="C344" s="43" t="s">
        <v>327</v>
      </c>
      <c r="D344" s="43">
        <v>3400</v>
      </c>
    </row>
    <row r="345" spans="1:4" x14ac:dyDescent="0.25">
      <c r="A345" s="43" t="s">
        <v>510</v>
      </c>
      <c r="B345" s="43" t="s">
        <v>562</v>
      </c>
      <c r="C345" s="43" t="s">
        <v>327</v>
      </c>
      <c r="D345" s="43">
        <v>3500</v>
      </c>
    </row>
    <row r="346" spans="1:4" x14ac:dyDescent="0.25">
      <c r="A346" s="43" t="s">
        <v>510</v>
      </c>
      <c r="B346" s="43" t="s">
        <v>563</v>
      </c>
      <c r="C346" s="43" t="s">
        <v>194</v>
      </c>
      <c r="D346" s="43">
        <v>2980</v>
      </c>
    </row>
    <row r="347" spans="1:4" x14ac:dyDescent="0.25">
      <c r="A347" s="43" t="s">
        <v>510</v>
      </c>
      <c r="B347" s="43" t="s">
        <v>564</v>
      </c>
      <c r="C347" s="43" t="s">
        <v>194</v>
      </c>
      <c r="D347" s="43">
        <v>3250</v>
      </c>
    </row>
    <row r="348" spans="1:4" x14ac:dyDescent="0.25">
      <c r="A348" s="43" t="s">
        <v>510</v>
      </c>
      <c r="B348" s="43" t="s">
        <v>565</v>
      </c>
      <c r="C348" s="43" t="s">
        <v>200</v>
      </c>
      <c r="D348" s="43">
        <v>3560</v>
      </c>
    </row>
    <row r="349" spans="1:4" x14ac:dyDescent="0.25">
      <c r="A349" s="43" t="s">
        <v>510</v>
      </c>
      <c r="B349" s="43" t="s">
        <v>566</v>
      </c>
      <c r="C349" s="43" t="s">
        <v>196</v>
      </c>
      <c r="D349" s="43">
        <v>3075</v>
      </c>
    </row>
    <row r="350" spans="1:4" x14ac:dyDescent="0.25">
      <c r="A350" s="43" t="s">
        <v>510</v>
      </c>
      <c r="B350" s="43" t="s">
        <v>567</v>
      </c>
      <c r="C350" s="43" t="s">
        <v>196</v>
      </c>
      <c r="D350" s="43">
        <v>3075</v>
      </c>
    </row>
    <row r="351" spans="1:4" x14ac:dyDescent="0.25">
      <c r="A351" s="43" t="s">
        <v>510</v>
      </c>
      <c r="B351" s="43" t="s">
        <v>568</v>
      </c>
      <c r="C351" s="43" t="s">
        <v>196</v>
      </c>
      <c r="D351" s="43">
        <v>3120</v>
      </c>
    </row>
    <row r="352" spans="1:4" x14ac:dyDescent="0.25">
      <c r="A352" s="43" t="s">
        <v>510</v>
      </c>
      <c r="B352" s="43" t="s">
        <v>569</v>
      </c>
      <c r="C352" s="43" t="s">
        <v>216</v>
      </c>
      <c r="D352" s="43">
        <v>3075</v>
      </c>
    </row>
    <row r="353" spans="1:4" x14ac:dyDescent="0.25">
      <c r="A353" s="43" t="s">
        <v>510</v>
      </c>
      <c r="B353" s="43" t="s">
        <v>570</v>
      </c>
      <c r="C353" s="43" t="s">
        <v>219</v>
      </c>
      <c r="D353" s="43">
        <v>3273</v>
      </c>
    </row>
    <row r="354" spans="1:4" x14ac:dyDescent="0.25">
      <c r="A354" s="43" t="s">
        <v>510</v>
      </c>
      <c r="B354" s="43" t="s">
        <v>571</v>
      </c>
      <c r="C354" s="43" t="s">
        <v>192</v>
      </c>
      <c r="D354" s="43">
        <v>2000</v>
      </c>
    </row>
    <row r="355" spans="1:4" x14ac:dyDescent="0.25">
      <c r="A355" s="43" t="s">
        <v>510</v>
      </c>
      <c r="B355" s="43" t="s">
        <v>572</v>
      </c>
      <c r="C355" s="43" t="s">
        <v>192</v>
      </c>
      <c r="D355" s="43">
        <v>2235</v>
      </c>
    </row>
    <row r="356" spans="1:4" x14ac:dyDescent="0.25">
      <c r="A356" s="43" t="s">
        <v>510</v>
      </c>
      <c r="B356" s="43" t="s">
        <v>573</v>
      </c>
      <c r="C356" s="43" t="s">
        <v>284</v>
      </c>
      <c r="D356" s="43">
        <v>2250</v>
      </c>
    </row>
    <row r="357" spans="1:4" x14ac:dyDescent="0.25">
      <c r="A357" s="43" t="s">
        <v>510</v>
      </c>
      <c r="B357" s="43" t="s">
        <v>574</v>
      </c>
      <c r="C357" s="43" t="s">
        <v>284</v>
      </c>
      <c r="D357" s="43">
        <v>2570</v>
      </c>
    </row>
    <row r="358" spans="1:4" x14ac:dyDescent="0.25">
      <c r="A358" s="43" t="s">
        <v>510</v>
      </c>
      <c r="B358" s="43" t="s">
        <v>575</v>
      </c>
      <c r="C358" s="43" t="s">
        <v>194</v>
      </c>
      <c r="D358" s="43">
        <v>2875</v>
      </c>
    </row>
    <row r="359" spans="1:4" x14ac:dyDescent="0.25">
      <c r="A359" s="43" t="s">
        <v>510</v>
      </c>
      <c r="B359" s="43" t="s">
        <v>576</v>
      </c>
      <c r="C359" s="43" t="s">
        <v>194</v>
      </c>
      <c r="D359" s="43">
        <v>2730</v>
      </c>
    </row>
    <row r="360" spans="1:4" x14ac:dyDescent="0.25">
      <c r="A360" s="43" t="s">
        <v>510</v>
      </c>
      <c r="B360" s="43" t="s">
        <v>577</v>
      </c>
      <c r="C360" s="43" t="s">
        <v>219</v>
      </c>
      <c r="D360" s="43">
        <v>2756</v>
      </c>
    </row>
    <row r="361" spans="1:4" x14ac:dyDescent="0.25">
      <c r="A361" s="43" t="s">
        <v>510</v>
      </c>
      <c r="B361" s="43" t="s">
        <v>578</v>
      </c>
      <c r="C361" s="43" t="s">
        <v>225</v>
      </c>
      <c r="D361" s="43">
        <v>2816</v>
      </c>
    </row>
    <row r="362" spans="1:4" x14ac:dyDescent="0.25">
      <c r="A362" s="43" t="s">
        <v>510</v>
      </c>
      <c r="B362" s="43" t="s">
        <v>579</v>
      </c>
      <c r="C362" s="43" t="s">
        <v>260</v>
      </c>
      <c r="D362" s="43">
        <v>3920</v>
      </c>
    </row>
    <row r="363" spans="1:4" x14ac:dyDescent="0.25">
      <c r="A363" s="43" t="s">
        <v>510</v>
      </c>
      <c r="B363" s="43" t="s">
        <v>580</v>
      </c>
      <c r="C363" s="43" t="s">
        <v>260</v>
      </c>
      <c r="D363" s="43">
        <v>3820</v>
      </c>
    </row>
    <row r="364" spans="1:4" x14ac:dyDescent="0.25">
      <c r="A364" s="43" t="s">
        <v>510</v>
      </c>
      <c r="B364" s="43" t="s">
        <v>581</v>
      </c>
      <c r="C364" s="43" t="s">
        <v>521</v>
      </c>
      <c r="D364" s="43">
        <v>3326</v>
      </c>
    </row>
    <row r="365" spans="1:4" x14ac:dyDescent="0.25">
      <c r="A365" s="43" t="s">
        <v>510</v>
      </c>
      <c r="B365" s="43" t="s">
        <v>582</v>
      </c>
      <c r="C365" s="43" t="s">
        <v>213</v>
      </c>
      <c r="D365" s="43">
        <v>3379</v>
      </c>
    </row>
    <row r="366" spans="1:4" x14ac:dyDescent="0.25">
      <c r="A366" s="43" t="s">
        <v>510</v>
      </c>
      <c r="B366" s="43" t="s">
        <v>583</v>
      </c>
      <c r="C366" s="43" t="s">
        <v>213</v>
      </c>
      <c r="D366" s="43">
        <v>3536</v>
      </c>
    </row>
    <row r="367" spans="1:4" x14ac:dyDescent="0.25">
      <c r="A367" s="43" t="s">
        <v>510</v>
      </c>
      <c r="B367" s="43" t="s">
        <v>584</v>
      </c>
      <c r="C367" s="43" t="s">
        <v>194</v>
      </c>
      <c r="D367" s="43">
        <v>3450</v>
      </c>
    </row>
    <row r="368" spans="1:4" x14ac:dyDescent="0.25">
      <c r="A368" s="43" t="s">
        <v>510</v>
      </c>
      <c r="B368" s="43" t="s">
        <v>585</v>
      </c>
      <c r="C368" s="43" t="s">
        <v>521</v>
      </c>
      <c r="D368" s="43">
        <v>3536</v>
      </c>
    </row>
    <row r="369" spans="1:4" x14ac:dyDescent="0.25">
      <c r="A369" s="43" t="s">
        <v>510</v>
      </c>
      <c r="B369" s="43" t="s">
        <v>586</v>
      </c>
      <c r="C369" s="43" t="s">
        <v>213</v>
      </c>
      <c r="D369" s="43">
        <v>3775</v>
      </c>
    </row>
    <row r="370" spans="1:4" x14ac:dyDescent="0.25">
      <c r="A370" s="43" t="s">
        <v>510</v>
      </c>
      <c r="B370" s="43" t="s">
        <v>587</v>
      </c>
      <c r="C370" s="43" t="s">
        <v>196</v>
      </c>
      <c r="D370" s="43">
        <v>3775</v>
      </c>
    </row>
    <row r="371" spans="1:4" x14ac:dyDescent="0.25">
      <c r="A371" s="43" t="s">
        <v>510</v>
      </c>
      <c r="B371" s="43" t="s">
        <v>588</v>
      </c>
      <c r="C371" s="43" t="s">
        <v>194</v>
      </c>
      <c r="D371" s="43">
        <v>3536</v>
      </c>
    </row>
    <row r="372" spans="1:4" x14ac:dyDescent="0.25">
      <c r="A372" s="43" t="s">
        <v>589</v>
      </c>
      <c r="B372" s="43" t="s">
        <v>590</v>
      </c>
      <c r="C372" s="43" t="s">
        <v>521</v>
      </c>
      <c r="D372" s="43">
        <v>1804</v>
      </c>
    </row>
    <row r="373" spans="1:4" x14ac:dyDescent="0.25">
      <c r="A373" s="43" t="s">
        <v>589</v>
      </c>
      <c r="B373" s="43" t="s">
        <v>591</v>
      </c>
      <c r="C373" s="43" t="s">
        <v>521</v>
      </c>
      <c r="D373" s="43">
        <v>1940</v>
      </c>
    </row>
    <row r="374" spans="1:4" x14ac:dyDescent="0.25">
      <c r="A374" s="43" t="s">
        <v>589</v>
      </c>
      <c r="B374" s="43" t="s">
        <v>592</v>
      </c>
      <c r="C374" s="43" t="s">
        <v>200</v>
      </c>
      <c r="D374" s="43">
        <v>2359</v>
      </c>
    </row>
    <row r="375" spans="1:4" x14ac:dyDescent="0.25">
      <c r="A375" s="43" t="s">
        <v>589</v>
      </c>
      <c r="B375" s="43" t="s">
        <v>593</v>
      </c>
      <c r="C375" s="43" t="s">
        <v>192</v>
      </c>
      <c r="D375" s="43">
        <v>2282</v>
      </c>
    </row>
    <row r="376" spans="1:4" x14ac:dyDescent="0.25">
      <c r="A376" s="45" t="s">
        <v>589</v>
      </c>
      <c r="B376" s="43" t="s">
        <v>594</v>
      </c>
      <c r="C376" s="45" t="s">
        <v>194</v>
      </c>
      <c r="D376" s="45">
        <v>2480</v>
      </c>
    </row>
    <row r="377" spans="1:4" x14ac:dyDescent="0.25">
      <c r="A377" s="45" t="s">
        <v>595</v>
      </c>
      <c r="B377" s="43" t="s">
        <v>596</v>
      </c>
      <c r="C377" s="45" t="s">
        <v>284</v>
      </c>
      <c r="D377" s="46">
        <v>2670</v>
      </c>
    </row>
    <row r="378" spans="1:4" x14ac:dyDescent="0.25">
      <c r="A378" s="43" t="s">
        <v>595</v>
      </c>
      <c r="B378" s="43" t="s">
        <v>597</v>
      </c>
      <c r="C378" s="43" t="s">
        <v>284</v>
      </c>
      <c r="D378" s="43">
        <v>2800</v>
      </c>
    </row>
    <row r="379" spans="1:4" x14ac:dyDescent="0.25">
      <c r="A379" s="43" t="s">
        <v>595</v>
      </c>
      <c r="B379" s="43" t="s">
        <v>598</v>
      </c>
      <c r="C379" s="43" t="s">
        <v>211</v>
      </c>
      <c r="D379" s="43">
        <v>2950</v>
      </c>
    </row>
    <row r="380" spans="1:4" x14ac:dyDescent="0.25">
      <c r="A380" s="45" t="s">
        <v>595</v>
      </c>
      <c r="B380" s="43" t="s">
        <v>599</v>
      </c>
      <c r="C380" s="45" t="s">
        <v>211</v>
      </c>
      <c r="D380" s="45">
        <v>2976</v>
      </c>
    </row>
    <row r="381" spans="1:4" x14ac:dyDescent="0.25">
      <c r="A381" s="43" t="s">
        <v>595</v>
      </c>
      <c r="B381" s="43" t="s">
        <v>600</v>
      </c>
      <c r="C381" s="43" t="s">
        <v>200</v>
      </c>
      <c r="D381" s="43">
        <v>3097</v>
      </c>
    </row>
    <row r="382" spans="1:4" x14ac:dyDescent="0.25">
      <c r="A382" s="43" t="s">
        <v>595</v>
      </c>
      <c r="B382" s="43" t="s">
        <v>601</v>
      </c>
      <c r="C382" s="43" t="s">
        <v>200</v>
      </c>
      <c r="D382" s="43">
        <v>3219</v>
      </c>
    </row>
    <row r="383" spans="1:4" x14ac:dyDescent="0.25">
      <c r="A383" s="43" t="s">
        <v>595</v>
      </c>
      <c r="B383" s="43" t="s">
        <v>602</v>
      </c>
      <c r="C383" s="43" t="s">
        <v>196</v>
      </c>
      <c r="D383" s="43">
        <v>3303</v>
      </c>
    </row>
    <row r="384" spans="1:4" x14ac:dyDescent="0.25">
      <c r="A384" s="43" t="s">
        <v>595</v>
      </c>
      <c r="B384" s="43" t="s">
        <v>603</v>
      </c>
      <c r="C384" s="43" t="s">
        <v>194</v>
      </c>
      <c r="D384" s="43">
        <v>3197</v>
      </c>
    </row>
    <row r="385" spans="1:4" x14ac:dyDescent="0.25">
      <c r="A385" s="43" t="s">
        <v>595</v>
      </c>
      <c r="B385" s="43" t="s">
        <v>604</v>
      </c>
      <c r="C385" s="43" t="s">
        <v>205</v>
      </c>
      <c r="D385" s="43">
        <v>3350</v>
      </c>
    </row>
    <row r="386" spans="1:4" x14ac:dyDescent="0.25">
      <c r="A386" s="43" t="s">
        <v>595</v>
      </c>
      <c r="B386" s="43" t="s">
        <v>605</v>
      </c>
      <c r="C386" s="43" t="s">
        <v>200</v>
      </c>
      <c r="D386" s="43">
        <v>2291</v>
      </c>
    </row>
    <row r="387" spans="1:4" x14ac:dyDescent="0.25">
      <c r="A387" s="43" t="s">
        <v>595</v>
      </c>
      <c r="B387" s="43" t="s">
        <v>606</v>
      </c>
      <c r="C387" s="43" t="s">
        <v>192</v>
      </c>
      <c r="D387" s="43">
        <v>2127</v>
      </c>
    </row>
    <row r="388" spans="1:4" x14ac:dyDescent="0.25">
      <c r="A388" s="43" t="s">
        <v>595</v>
      </c>
      <c r="B388" s="43" t="s">
        <v>607</v>
      </c>
      <c r="C388" s="43" t="s">
        <v>194</v>
      </c>
      <c r="D388" s="43">
        <v>2586</v>
      </c>
    </row>
    <row r="389" spans="1:4" x14ac:dyDescent="0.25">
      <c r="A389" s="43" t="s">
        <v>595</v>
      </c>
      <c r="B389" s="43" t="s">
        <v>608</v>
      </c>
      <c r="C389" s="43" t="s">
        <v>192</v>
      </c>
      <c r="D389" s="43">
        <v>2094</v>
      </c>
    </row>
    <row r="390" spans="1:4" x14ac:dyDescent="0.25">
      <c r="A390" s="43" t="s">
        <v>595</v>
      </c>
      <c r="B390" s="43" t="s">
        <v>609</v>
      </c>
      <c r="C390" s="43" t="s">
        <v>211</v>
      </c>
      <c r="D390" s="43">
        <v>2302</v>
      </c>
    </row>
    <row r="391" spans="1:4" x14ac:dyDescent="0.25">
      <c r="A391" s="43" t="s">
        <v>595</v>
      </c>
      <c r="B391" s="43" t="s">
        <v>610</v>
      </c>
      <c r="C391" s="43" t="s">
        <v>194</v>
      </c>
      <c r="D391" s="43">
        <v>2414</v>
      </c>
    </row>
    <row r="392" spans="1:4" x14ac:dyDescent="0.25">
      <c r="A392" s="43" t="s">
        <v>595</v>
      </c>
      <c r="B392" s="43" t="s">
        <v>611</v>
      </c>
      <c r="C392" s="43" t="s">
        <v>196</v>
      </c>
      <c r="D392" s="43">
        <v>2522</v>
      </c>
    </row>
    <row r="393" spans="1:4" x14ac:dyDescent="0.25">
      <c r="A393" s="43" t="s">
        <v>595</v>
      </c>
      <c r="B393" s="43" t="s">
        <v>612</v>
      </c>
      <c r="C393" s="43" t="s">
        <v>211</v>
      </c>
      <c r="D393" s="43">
        <v>2165</v>
      </c>
    </row>
    <row r="394" spans="1:4" x14ac:dyDescent="0.25">
      <c r="A394" s="43" t="s">
        <v>595</v>
      </c>
      <c r="B394" s="43" t="s">
        <v>613</v>
      </c>
      <c r="C394" s="43" t="s">
        <v>200</v>
      </c>
      <c r="D394" s="43">
        <v>2390</v>
      </c>
    </row>
    <row r="395" spans="1:4" x14ac:dyDescent="0.25">
      <c r="A395" s="43" t="s">
        <v>595</v>
      </c>
      <c r="B395" s="43" t="s">
        <v>614</v>
      </c>
      <c r="C395" s="43" t="s">
        <v>200</v>
      </c>
      <c r="D395" s="43">
        <v>2440</v>
      </c>
    </row>
    <row r="396" spans="1:4" x14ac:dyDescent="0.25">
      <c r="A396" s="43" t="s">
        <v>595</v>
      </c>
      <c r="B396" s="43" t="s">
        <v>615</v>
      </c>
      <c r="C396" s="43" t="s">
        <v>200</v>
      </c>
      <c r="D396" s="43">
        <v>2597</v>
      </c>
    </row>
    <row r="397" spans="1:4" x14ac:dyDescent="0.25">
      <c r="A397" s="43" t="s">
        <v>595</v>
      </c>
      <c r="B397" s="43" t="s">
        <v>616</v>
      </c>
      <c r="C397" s="43" t="s">
        <v>213</v>
      </c>
      <c r="D397" s="43">
        <v>2850</v>
      </c>
    </row>
    <row r="398" spans="1:4" x14ac:dyDescent="0.25">
      <c r="A398" s="43" t="s">
        <v>595</v>
      </c>
      <c r="B398" s="43" t="s">
        <v>617</v>
      </c>
      <c r="C398" s="43" t="s">
        <v>216</v>
      </c>
      <c r="D398" s="43">
        <v>2850</v>
      </c>
    </row>
    <row r="399" spans="1:4" x14ac:dyDescent="0.25">
      <c r="A399" s="43" t="s">
        <v>595</v>
      </c>
      <c r="B399" s="43" t="s">
        <v>618</v>
      </c>
      <c r="C399" s="43" t="s">
        <v>200</v>
      </c>
      <c r="D399" s="43">
        <v>1950</v>
      </c>
    </row>
    <row r="400" spans="1:4" x14ac:dyDescent="0.25">
      <c r="A400" s="43" t="s">
        <v>595</v>
      </c>
      <c r="B400" s="43" t="s">
        <v>619</v>
      </c>
      <c r="C400" s="43" t="s">
        <v>200</v>
      </c>
      <c r="D400" s="43">
        <v>2390</v>
      </c>
    </row>
    <row r="401" spans="1:4" x14ac:dyDescent="0.25">
      <c r="A401" s="43" t="s">
        <v>595</v>
      </c>
      <c r="B401" s="43" t="s">
        <v>620</v>
      </c>
      <c r="C401" s="43" t="s">
        <v>213</v>
      </c>
      <c r="D401" s="43">
        <v>2612</v>
      </c>
    </row>
    <row r="402" spans="1:4" x14ac:dyDescent="0.25">
      <c r="A402" s="43" t="s">
        <v>595</v>
      </c>
      <c r="B402" s="43" t="s">
        <v>621</v>
      </c>
      <c r="C402" s="43" t="s">
        <v>194</v>
      </c>
      <c r="D402" s="43">
        <v>2782</v>
      </c>
    </row>
    <row r="403" spans="1:4" x14ac:dyDescent="0.25">
      <c r="A403" s="43" t="s">
        <v>595</v>
      </c>
      <c r="B403" s="43" t="s">
        <v>622</v>
      </c>
      <c r="C403" s="43" t="s">
        <v>216</v>
      </c>
      <c r="D403" s="43">
        <v>2877</v>
      </c>
    </row>
    <row r="404" spans="1:4" x14ac:dyDescent="0.25">
      <c r="A404" s="43" t="s">
        <v>595</v>
      </c>
      <c r="B404" s="43" t="s">
        <v>623</v>
      </c>
      <c r="C404" s="43" t="s">
        <v>219</v>
      </c>
      <c r="D404" s="43">
        <v>2820</v>
      </c>
    </row>
    <row r="405" spans="1:4" x14ac:dyDescent="0.25">
      <c r="A405" s="43" t="s">
        <v>595</v>
      </c>
      <c r="B405" s="43" t="s">
        <v>624</v>
      </c>
      <c r="C405" s="43" t="s">
        <v>219</v>
      </c>
      <c r="D405" s="43">
        <v>2860</v>
      </c>
    </row>
    <row r="406" spans="1:4" x14ac:dyDescent="0.25">
      <c r="A406" s="43" t="s">
        <v>595</v>
      </c>
      <c r="B406" s="43" t="s">
        <v>625</v>
      </c>
      <c r="C406" s="43" t="s">
        <v>185</v>
      </c>
      <c r="D406" s="43">
        <v>2792</v>
      </c>
    </row>
    <row r="407" spans="1:4" x14ac:dyDescent="0.25">
      <c r="A407" s="43" t="s">
        <v>595</v>
      </c>
      <c r="B407" s="43" t="s">
        <v>626</v>
      </c>
      <c r="C407" s="43" t="s">
        <v>211</v>
      </c>
      <c r="D407" s="43">
        <v>2094</v>
      </c>
    </row>
    <row r="408" spans="1:4" x14ac:dyDescent="0.25">
      <c r="A408" s="43" t="s">
        <v>595</v>
      </c>
      <c r="B408" s="43" t="s">
        <v>627</v>
      </c>
      <c r="C408" s="43" t="s">
        <v>211</v>
      </c>
      <c r="D408" s="43">
        <v>2103</v>
      </c>
    </row>
    <row r="409" spans="1:4" x14ac:dyDescent="0.25">
      <c r="A409" s="43" t="s">
        <v>595</v>
      </c>
      <c r="B409" s="43" t="s">
        <v>628</v>
      </c>
      <c r="C409" s="43" t="s">
        <v>211</v>
      </c>
      <c r="D409" s="43">
        <v>1865</v>
      </c>
    </row>
    <row r="410" spans="1:4" x14ac:dyDescent="0.25">
      <c r="A410" s="43" t="s">
        <v>595</v>
      </c>
      <c r="B410" s="43" t="s">
        <v>629</v>
      </c>
      <c r="C410" s="43" t="s">
        <v>192</v>
      </c>
      <c r="D410" s="43">
        <v>1967</v>
      </c>
    </row>
    <row r="411" spans="1:4" x14ac:dyDescent="0.25">
      <c r="A411" s="43" t="s">
        <v>595</v>
      </c>
      <c r="B411" s="43" t="s">
        <v>630</v>
      </c>
      <c r="C411" s="43" t="s">
        <v>213</v>
      </c>
      <c r="D411" s="43">
        <v>1978</v>
      </c>
    </row>
    <row r="412" spans="1:4" x14ac:dyDescent="0.25">
      <c r="A412" s="43" t="s">
        <v>595</v>
      </c>
      <c r="B412" s="43" t="s">
        <v>631</v>
      </c>
      <c r="C412" s="43" t="s">
        <v>194</v>
      </c>
      <c r="D412" s="43">
        <v>2174</v>
      </c>
    </row>
    <row r="413" spans="1:4" x14ac:dyDescent="0.25">
      <c r="A413" s="43" t="s">
        <v>595</v>
      </c>
      <c r="B413" s="43" t="s">
        <v>632</v>
      </c>
      <c r="C413" s="43" t="s">
        <v>196</v>
      </c>
      <c r="D413" s="43">
        <v>2436</v>
      </c>
    </row>
    <row r="414" spans="1:4" x14ac:dyDescent="0.25">
      <c r="A414" s="43" t="s">
        <v>595</v>
      </c>
      <c r="B414" s="43" t="s">
        <v>633</v>
      </c>
      <c r="C414" s="43" t="s">
        <v>200</v>
      </c>
      <c r="D414" s="43">
        <v>2650</v>
      </c>
    </row>
    <row r="415" spans="1:4" x14ac:dyDescent="0.25">
      <c r="A415" s="43" t="s">
        <v>595</v>
      </c>
      <c r="B415" s="43" t="s">
        <v>634</v>
      </c>
      <c r="C415" s="43" t="s">
        <v>284</v>
      </c>
      <c r="D415" s="43">
        <v>2432</v>
      </c>
    </row>
    <row r="416" spans="1:4" x14ac:dyDescent="0.25">
      <c r="A416" s="43" t="s">
        <v>595</v>
      </c>
      <c r="B416" s="43" t="s">
        <v>635</v>
      </c>
      <c r="C416" s="43" t="s">
        <v>211</v>
      </c>
      <c r="D416" s="43">
        <v>2500</v>
      </c>
    </row>
    <row r="417" spans="1:4" x14ac:dyDescent="0.25">
      <c r="A417" s="43" t="s">
        <v>595</v>
      </c>
      <c r="B417" s="43" t="s">
        <v>636</v>
      </c>
      <c r="C417" s="43" t="s">
        <v>211</v>
      </c>
      <c r="D417" s="43">
        <v>2775</v>
      </c>
    </row>
    <row r="418" spans="1:4" x14ac:dyDescent="0.25">
      <c r="A418" s="43" t="s">
        <v>595</v>
      </c>
      <c r="B418" s="43" t="s">
        <v>637</v>
      </c>
      <c r="C418" s="43" t="s">
        <v>194</v>
      </c>
      <c r="D418" s="43">
        <v>2866</v>
      </c>
    </row>
    <row r="419" spans="1:4" x14ac:dyDescent="0.25">
      <c r="A419" s="43" t="s">
        <v>595</v>
      </c>
      <c r="B419" s="43" t="s">
        <v>638</v>
      </c>
      <c r="C419" s="43" t="s">
        <v>200</v>
      </c>
      <c r="D419" s="43">
        <v>2639</v>
      </c>
    </row>
    <row r="420" spans="1:4" x14ac:dyDescent="0.25">
      <c r="A420" s="43" t="s">
        <v>595</v>
      </c>
      <c r="B420" s="43" t="s">
        <v>639</v>
      </c>
      <c r="C420" s="43" t="s">
        <v>213</v>
      </c>
      <c r="D420" s="43">
        <v>2954</v>
      </c>
    </row>
    <row r="421" spans="1:4" x14ac:dyDescent="0.25">
      <c r="A421" s="43" t="s">
        <v>595</v>
      </c>
      <c r="B421" s="43" t="s">
        <v>640</v>
      </c>
      <c r="C421" s="43" t="s">
        <v>223</v>
      </c>
      <c r="D421" s="43">
        <v>2850</v>
      </c>
    </row>
    <row r="422" spans="1:4" x14ac:dyDescent="0.25">
      <c r="A422" s="43" t="s">
        <v>595</v>
      </c>
      <c r="B422" s="43" t="s">
        <v>641</v>
      </c>
      <c r="C422" s="43" t="s">
        <v>185</v>
      </c>
      <c r="D422" s="43">
        <v>2850</v>
      </c>
    </row>
    <row r="423" spans="1:4" x14ac:dyDescent="0.25">
      <c r="A423" s="43" t="s">
        <v>595</v>
      </c>
      <c r="B423" s="43" t="s">
        <v>642</v>
      </c>
      <c r="C423" s="43" t="s">
        <v>207</v>
      </c>
      <c r="D423" s="43">
        <v>2813</v>
      </c>
    </row>
    <row r="424" spans="1:4" x14ac:dyDescent="0.25">
      <c r="A424" s="43" t="s">
        <v>643</v>
      </c>
      <c r="B424" s="43" t="s">
        <v>644</v>
      </c>
      <c r="C424" s="43" t="s">
        <v>194</v>
      </c>
      <c r="D424" s="43">
        <v>2149</v>
      </c>
    </row>
    <row r="425" spans="1:4" x14ac:dyDescent="0.25">
      <c r="A425" s="43" t="s">
        <v>643</v>
      </c>
      <c r="B425" s="43" t="s">
        <v>645</v>
      </c>
      <c r="C425" s="43" t="s">
        <v>211</v>
      </c>
      <c r="D425" s="43">
        <v>2366</v>
      </c>
    </row>
    <row r="426" spans="1:4" x14ac:dyDescent="0.25">
      <c r="A426" s="43" t="s">
        <v>643</v>
      </c>
      <c r="B426" s="43" t="s">
        <v>646</v>
      </c>
      <c r="C426" s="43" t="s">
        <v>211</v>
      </c>
      <c r="D426" s="43">
        <v>2500</v>
      </c>
    </row>
    <row r="427" spans="1:4" x14ac:dyDescent="0.25">
      <c r="A427" s="43" t="s">
        <v>643</v>
      </c>
      <c r="B427" s="43" t="s">
        <v>647</v>
      </c>
      <c r="C427" s="43" t="s">
        <v>200</v>
      </c>
      <c r="D427" s="43">
        <v>2453</v>
      </c>
    </row>
    <row r="428" spans="1:4" x14ac:dyDescent="0.25">
      <c r="A428" s="43" t="s">
        <v>643</v>
      </c>
      <c r="B428" s="43" t="s">
        <v>648</v>
      </c>
      <c r="C428" s="43" t="s">
        <v>200</v>
      </c>
      <c r="D428" s="43">
        <v>2626</v>
      </c>
    </row>
    <row r="429" spans="1:4" x14ac:dyDescent="0.25">
      <c r="A429" s="43" t="s">
        <v>643</v>
      </c>
      <c r="B429" s="43" t="s">
        <v>649</v>
      </c>
      <c r="C429" s="43" t="s">
        <v>216</v>
      </c>
      <c r="D429" s="43">
        <v>3750</v>
      </c>
    </row>
    <row r="430" spans="1:4" x14ac:dyDescent="0.25">
      <c r="A430" s="43" t="s">
        <v>643</v>
      </c>
      <c r="B430" s="43" t="s">
        <v>650</v>
      </c>
      <c r="C430" s="43" t="s">
        <v>223</v>
      </c>
      <c r="D430" s="43"/>
    </row>
    <row r="431" spans="1:4" x14ac:dyDescent="0.25">
      <c r="A431" s="43" t="s">
        <v>643</v>
      </c>
      <c r="B431" s="43" t="s">
        <v>651</v>
      </c>
      <c r="C431" s="43" t="s">
        <v>225</v>
      </c>
      <c r="D431" s="43">
        <v>3300</v>
      </c>
    </row>
    <row r="432" spans="1:4" x14ac:dyDescent="0.25">
      <c r="A432" s="43" t="s">
        <v>643</v>
      </c>
      <c r="B432" s="43" t="s">
        <v>652</v>
      </c>
      <c r="C432" s="43" t="s">
        <v>185</v>
      </c>
      <c r="D432" s="43">
        <v>3360</v>
      </c>
    </row>
    <row r="433" spans="1:4" x14ac:dyDescent="0.25">
      <c r="A433" s="45" t="s">
        <v>643</v>
      </c>
      <c r="B433" s="43" t="s">
        <v>653</v>
      </c>
      <c r="C433" s="45" t="s">
        <v>185</v>
      </c>
      <c r="D433" s="45">
        <v>3300</v>
      </c>
    </row>
    <row r="434" spans="1:4" x14ac:dyDescent="0.25">
      <c r="A434" s="45" t="s">
        <v>643</v>
      </c>
      <c r="B434" s="43" t="s">
        <v>654</v>
      </c>
      <c r="C434" s="45" t="s">
        <v>327</v>
      </c>
      <c r="D434" s="45">
        <v>3400</v>
      </c>
    </row>
    <row r="435" spans="1:4" x14ac:dyDescent="0.25">
      <c r="A435" s="45" t="s">
        <v>643</v>
      </c>
      <c r="B435" s="43" t="s">
        <v>655</v>
      </c>
      <c r="C435" s="45" t="s">
        <v>184</v>
      </c>
      <c r="D435" s="46">
        <v>3350</v>
      </c>
    </row>
    <row r="436" spans="1:4" x14ac:dyDescent="0.25">
      <c r="A436" s="43" t="s">
        <v>643</v>
      </c>
      <c r="B436" s="43" t="s">
        <v>656</v>
      </c>
      <c r="C436" s="43" t="s">
        <v>269</v>
      </c>
      <c r="D436" s="43">
        <v>3380</v>
      </c>
    </row>
    <row r="437" spans="1:4" x14ac:dyDescent="0.25">
      <c r="A437" s="43" t="s">
        <v>643</v>
      </c>
      <c r="B437" s="43" t="s">
        <v>657</v>
      </c>
      <c r="C437" s="43" t="s">
        <v>211</v>
      </c>
      <c r="D437" s="43">
        <v>3260</v>
      </c>
    </row>
    <row r="438" spans="1:4" x14ac:dyDescent="0.25">
      <c r="A438" s="43" t="s">
        <v>643</v>
      </c>
      <c r="B438" s="43" t="s">
        <v>658</v>
      </c>
      <c r="C438" s="43" t="s">
        <v>192</v>
      </c>
      <c r="D438" s="43">
        <v>2940</v>
      </c>
    </row>
    <row r="439" spans="1:4" x14ac:dyDescent="0.25">
      <c r="A439" s="43" t="s">
        <v>643</v>
      </c>
      <c r="B439" s="43" t="s">
        <v>659</v>
      </c>
      <c r="C439" s="43" t="s">
        <v>200</v>
      </c>
      <c r="D439" s="43">
        <v>2633</v>
      </c>
    </row>
    <row r="440" spans="1:4" x14ac:dyDescent="0.25">
      <c r="A440" s="43" t="s">
        <v>643</v>
      </c>
      <c r="B440" s="43" t="s">
        <v>660</v>
      </c>
      <c r="C440" s="43" t="s">
        <v>194</v>
      </c>
      <c r="D440" s="43">
        <v>2986</v>
      </c>
    </row>
    <row r="441" spans="1:4" x14ac:dyDescent="0.25">
      <c r="A441" s="43" t="s">
        <v>643</v>
      </c>
      <c r="B441" s="43" t="s">
        <v>661</v>
      </c>
      <c r="C441" s="43" t="s">
        <v>200</v>
      </c>
      <c r="D441" s="43">
        <v>3150</v>
      </c>
    </row>
    <row r="442" spans="1:4" x14ac:dyDescent="0.25">
      <c r="A442" s="43" t="s">
        <v>643</v>
      </c>
      <c r="B442" s="43" t="s">
        <v>662</v>
      </c>
      <c r="C442" s="43" t="s">
        <v>200</v>
      </c>
      <c r="D442" s="43">
        <v>2584</v>
      </c>
    </row>
    <row r="443" spans="1:4" x14ac:dyDescent="0.25">
      <c r="A443" s="43" t="s">
        <v>643</v>
      </c>
      <c r="B443" s="43" t="s">
        <v>663</v>
      </c>
      <c r="C443" s="43" t="s">
        <v>196</v>
      </c>
      <c r="D443" s="43">
        <v>2925</v>
      </c>
    </row>
    <row r="444" spans="1:4" x14ac:dyDescent="0.25">
      <c r="A444" s="43" t="s">
        <v>664</v>
      </c>
      <c r="B444" s="43" t="s">
        <v>665</v>
      </c>
      <c r="C444" s="43" t="s">
        <v>192</v>
      </c>
      <c r="D444" s="43">
        <v>2990</v>
      </c>
    </row>
    <row r="445" spans="1:4" x14ac:dyDescent="0.25">
      <c r="A445" s="43" t="s">
        <v>664</v>
      </c>
      <c r="B445" s="43" t="s">
        <v>666</v>
      </c>
      <c r="C445" s="43" t="s">
        <v>200</v>
      </c>
      <c r="D445" s="43">
        <v>2535</v>
      </c>
    </row>
    <row r="446" spans="1:4" x14ac:dyDescent="0.25">
      <c r="A446" s="43" t="s">
        <v>664</v>
      </c>
      <c r="B446" s="43" t="s">
        <v>667</v>
      </c>
      <c r="C446" s="43" t="s">
        <v>205</v>
      </c>
      <c r="D446" s="43">
        <v>3435</v>
      </c>
    </row>
    <row r="447" spans="1:4" x14ac:dyDescent="0.25">
      <c r="A447" s="43" t="s">
        <v>664</v>
      </c>
      <c r="B447" s="43" t="s">
        <v>668</v>
      </c>
      <c r="C447" s="43" t="s">
        <v>205</v>
      </c>
      <c r="D447" s="43">
        <v>3524</v>
      </c>
    </row>
    <row r="448" spans="1:4" x14ac:dyDescent="0.25">
      <c r="A448" s="43" t="s">
        <v>664</v>
      </c>
      <c r="B448" s="43" t="s">
        <v>669</v>
      </c>
      <c r="C448" s="43" t="s">
        <v>205</v>
      </c>
      <c r="D448" s="43">
        <v>3524</v>
      </c>
    </row>
    <row r="449" spans="1:4" x14ac:dyDescent="0.25">
      <c r="A449" s="43" t="s">
        <v>664</v>
      </c>
      <c r="B449" s="43" t="s">
        <v>670</v>
      </c>
      <c r="C449" s="43" t="s">
        <v>225</v>
      </c>
      <c r="D449" s="43">
        <v>3532</v>
      </c>
    </row>
    <row r="450" spans="1:4" x14ac:dyDescent="0.25">
      <c r="A450" s="43" t="s">
        <v>664</v>
      </c>
      <c r="B450" s="43" t="s">
        <v>671</v>
      </c>
      <c r="C450" s="43" t="s">
        <v>223</v>
      </c>
      <c r="D450" s="43">
        <v>3650</v>
      </c>
    </row>
    <row r="451" spans="1:4" x14ac:dyDescent="0.25">
      <c r="A451" s="43" t="s">
        <v>664</v>
      </c>
      <c r="B451" s="43" t="s">
        <v>672</v>
      </c>
      <c r="C451" s="43" t="s">
        <v>207</v>
      </c>
      <c r="D451" s="43">
        <v>3630</v>
      </c>
    </row>
    <row r="452" spans="1:4" x14ac:dyDescent="0.25">
      <c r="A452" s="43" t="s">
        <v>664</v>
      </c>
      <c r="B452" s="43" t="s">
        <v>673</v>
      </c>
      <c r="C452" s="43" t="s">
        <v>213</v>
      </c>
      <c r="D452" s="43">
        <v>3342</v>
      </c>
    </row>
    <row r="453" spans="1:4" x14ac:dyDescent="0.25">
      <c r="A453" s="43" t="s">
        <v>664</v>
      </c>
      <c r="B453" s="43" t="s">
        <v>674</v>
      </c>
      <c r="C453" s="43" t="s">
        <v>194</v>
      </c>
      <c r="D453" s="43">
        <v>3090</v>
      </c>
    </row>
    <row r="454" spans="1:4" x14ac:dyDescent="0.25">
      <c r="A454" s="43" t="s">
        <v>664</v>
      </c>
      <c r="B454" s="43" t="s">
        <v>675</v>
      </c>
      <c r="C454" s="43" t="s">
        <v>216</v>
      </c>
      <c r="D454" s="43">
        <v>3342</v>
      </c>
    </row>
    <row r="455" spans="1:4" x14ac:dyDescent="0.25">
      <c r="A455" s="43" t="s">
        <v>664</v>
      </c>
      <c r="B455" s="43" t="s">
        <v>676</v>
      </c>
      <c r="C455" s="43" t="s">
        <v>216</v>
      </c>
      <c r="D455" s="43">
        <v>4153</v>
      </c>
    </row>
    <row r="456" spans="1:4" x14ac:dyDescent="0.25">
      <c r="A456" s="43" t="s">
        <v>664</v>
      </c>
      <c r="B456" s="43" t="s">
        <v>677</v>
      </c>
      <c r="C456" s="43" t="s">
        <v>213</v>
      </c>
      <c r="D456" s="43">
        <v>3895</v>
      </c>
    </row>
    <row r="457" spans="1:4" x14ac:dyDescent="0.25">
      <c r="A457" s="43" t="s">
        <v>678</v>
      </c>
      <c r="B457" s="43" t="s">
        <v>679</v>
      </c>
      <c r="C457" s="43" t="s">
        <v>213</v>
      </c>
      <c r="D457" s="43">
        <v>3777</v>
      </c>
    </row>
    <row r="458" spans="1:4" x14ac:dyDescent="0.25">
      <c r="A458" s="43" t="s">
        <v>678</v>
      </c>
      <c r="B458" s="43" t="s">
        <v>680</v>
      </c>
      <c r="C458" s="43" t="s">
        <v>219</v>
      </c>
      <c r="D458" s="43">
        <v>3874</v>
      </c>
    </row>
    <row r="459" spans="1:4" x14ac:dyDescent="0.25">
      <c r="A459" s="43" t="s">
        <v>678</v>
      </c>
      <c r="B459" s="43" t="s">
        <v>681</v>
      </c>
      <c r="C459" s="43" t="s">
        <v>223</v>
      </c>
      <c r="D459" s="43">
        <v>4046</v>
      </c>
    </row>
    <row r="460" spans="1:4" x14ac:dyDescent="0.25">
      <c r="A460" s="43" t="s">
        <v>678</v>
      </c>
      <c r="B460" s="43" t="s">
        <v>682</v>
      </c>
      <c r="C460" s="43" t="s">
        <v>185</v>
      </c>
      <c r="D460" s="43">
        <v>4075</v>
      </c>
    </row>
    <row r="461" spans="1:4" x14ac:dyDescent="0.25">
      <c r="A461" s="43" t="s">
        <v>678</v>
      </c>
      <c r="B461" s="43" t="s">
        <v>683</v>
      </c>
      <c r="C461" s="43" t="s">
        <v>216</v>
      </c>
      <c r="D461" s="43">
        <v>3819</v>
      </c>
    </row>
    <row r="462" spans="1:4" x14ac:dyDescent="0.25">
      <c r="A462" s="43" t="s">
        <v>678</v>
      </c>
      <c r="B462" s="43" t="s">
        <v>684</v>
      </c>
      <c r="C462" s="43" t="s">
        <v>196</v>
      </c>
      <c r="D462" s="43">
        <v>3613</v>
      </c>
    </row>
    <row r="463" spans="1:4" x14ac:dyDescent="0.25">
      <c r="A463" s="43" t="s">
        <v>678</v>
      </c>
      <c r="B463" s="43" t="s">
        <v>685</v>
      </c>
      <c r="C463" s="43" t="s">
        <v>219</v>
      </c>
      <c r="D463" s="43">
        <v>3613</v>
      </c>
    </row>
    <row r="464" spans="1:4" x14ac:dyDescent="0.25">
      <c r="A464" s="43" t="s">
        <v>678</v>
      </c>
      <c r="B464" s="43" t="s">
        <v>686</v>
      </c>
      <c r="C464" s="43" t="s">
        <v>185</v>
      </c>
      <c r="D464" s="43">
        <v>4001</v>
      </c>
    </row>
    <row r="465" spans="1:4" x14ac:dyDescent="0.25">
      <c r="A465" s="43" t="s">
        <v>678</v>
      </c>
      <c r="B465" s="43" t="s">
        <v>687</v>
      </c>
      <c r="C465" s="43" t="s">
        <v>185</v>
      </c>
      <c r="D465" s="43">
        <v>3958</v>
      </c>
    </row>
    <row r="466" spans="1:4" x14ac:dyDescent="0.25">
      <c r="A466" s="43" t="s">
        <v>678</v>
      </c>
      <c r="B466" s="43" t="s">
        <v>688</v>
      </c>
      <c r="C466" s="43" t="s">
        <v>213</v>
      </c>
      <c r="D466" s="43">
        <v>3915</v>
      </c>
    </row>
    <row r="467" spans="1:4" x14ac:dyDescent="0.25">
      <c r="A467" s="43" t="s">
        <v>678</v>
      </c>
      <c r="B467" s="43" t="s">
        <v>689</v>
      </c>
      <c r="C467" s="43" t="s">
        <v>327</v>
      </c>
      <c r="D467" s="43">
        <v>3865</v>
      </c>
    </row>
    <row r="468" spans="1:4" x14ac:dyDescent="0.25">
      <c r="A468" s="43" t="s">
        <v>678</v>
      </c>
      <c r="B468" s="43" t="s">
        <v>690</v>
      </c>
      <c r="C468" s="43" t="s">
        <v>207</v>
      </c>
      <c r="D468" s="43">
        <v>3781</v>
      </c>
    </row>
    <row r="469" spans="1:4" x14ac:dyDescent="0.25">
      <c r="A469" s="43" t="s">
        <v>678</v>
      </c>
      <c r="B469" s="43" t="s">
        <v>691</v>
      </c>
      <c r="C469" s="43" t="s">
        <v>225</v>
      </c>
      <c r="D469" s="43">
        <v>3100</v>
      </c>
    </row>
    <row r="470" spans="1:4" x14ac:dyDescent="0.25">
      <c r="A470" s="43" t="s">
        <v>678</v>
      </c>
      <c r="B470" s="43" t="s">
        <v>692</v>
      </c>
      <c r="C470" s="43" t="s">
        <v>196</v>
      </c>
      <c r="D470" s="43">
        <v>3538</v>
      </c>
    </row>
    <row r="471" spans="1:4" x14ac:dyDescent="0.25">
      <c r="A471" s="43" t="s">
        <v>693</v>
      </c>
      <c r="B471" s="43" t="s">
        <v>694</v>
      </c>
      <c r="C471" s="43" t="s">
        <v>216</v>
      </c>
      <c r="D471" s="43">
        <v>2240</v>
      </c>
    </row>
    <row r="472" spans="1:4" x14ac:dyDescent="0.25">
      <c r="A472" s="43" t="s">
        <v>695</v>
      </c>
      <c r="B472" s="43" t="s">
        <v>696</v>
      </c>
      <c r="C472" s="43" t="s">
        <v>200</v>
      </c>
      <c r="D472" s="43">
        <v>2780</v>
      </c>
    </row>
    <row r="473" spans="1:4" x14ac:dyDescent="0.25">
      <c r="A473" s="43" t="s">
        <v>695</v>
      </c>
      <c r="B473" s="43" t="s">
        <v>697</v>
      </c>
      <c r="C473" s="43" t="s">
        <v>200</v>
      </c>
      <c r="D473" s="43">
        <v>2780</v>
      </c>
    </row>
    <row r="474" spans="1:4" x14ac:dyDescent="0.25">
      <c r="A474" s="43" t="s">
        <v>695</v>
      </c>
      <c r="B474" s="43" t="s">
        <v>698</v>
      </c>
      <c r="C474" s="43" t="s">
        <v>211</v>
      </c>
      <c r="D474" s="43">
        <v>2355</v>
      </c>
    </row>
    <row r="475" spans="1:4" x14ac:dyDescent="0.25">
      <c r="A475" s="43" t="s">
        <v>695</v>
      </c>
      <c r="B475" s="43" t="s">
        <v>699</v>
      </c>
      <c r="C475" s="43" t="s">
        <v>194</v>
      </c>
      <c r="D475" s="43">
        <v>2440</v>
      </c>
    </row>
    <row r="476" spans="1:4" x14ac:dyDescent="0.25">
      <c r="A476" s="43" t="s">
        <v>695</v>
      </c>
      <c r="B476" s="43" t="s">
        <v>700</v>
      </c>
      <c r="C476" s="43" t="s">
        <v>200</v>
      </c>
      <c r="D476" s="43">
        <v>2472</v>
      </c>
    </row>
    <row r="477" spans="1:4" x14ac:dyDescent="0.25">
      <c r="A477" s="43" t="s">
        <v>695</v>
      </c>
      <c r="B477" s="43" t="s">
        <v>701</v>
      </c>
      <c r="C477" s="43" t="s">
        <v>284</v>
      </c>
      <c r="D477" s="43">
        <v>2701</v>
      </c>
    </row>
    <row r="478" spans="1:4" x14ac:dyDescent="0.25">
      <c r="A478" s="43" t="s">
        <v>702</v>
      </c>
      <c r="B478" s="43" t="s">
        <v>703</v>
      </c>
      <c r="C478" s="43" t="s">
        <v>260</v>
      </c>
      <c r="D478" s="43">
        <v>3582</v>
      </c>
    </row>
    <row r="479" spans="1:4" x14ac:dyDescent="0.25">
      <c r="A479" s="43" t="s">
        <v>704</v>
      </c>
      <c r="B479" s="43" t="s">
        <v>705</v>
      </c>
      <c r="C479" s="43" t="s">
        <v>196</v>
      </c>
      <c r="D479" s="43">
        <v>3536</v>
      </c>
    </row>
    <row r="480" spans="1:4" x14ac:dyDescent="0.25">
      <c r="A480" s="43" t="s">
        <v>704</v>
      </c>
      <c r="B480" s="43" t="s">
        <v>706</v>
      </c>
      <c r="C480" s="43" t="s">
        <v>194</v>
      </c>
      <c r="D480" s="43">
        <v>3649</v>
      </c>
    </row>
    <row r="481" spans="1:4" x14ac:dyDescent="0.25">
      <c r="A481" s="43" t="s">
        <v>704</v>
      </c>
      <c r="B481" s="43" t="s">
        <v>707</v>
      </c>
      <c r="C481" s="43" t="s">
        <v>205</v>
      </c>
      <c r="D481" s="43">
        <v>3704</v>
      </c>
    </row>
    <row r="482" spans="1:4" x14ac:dyDescent="0.25">
      <c r="A482" s="43" t="s">
        <v>704</v>
      </c>
      <c r="B482" s="43" t="s">
        <v>708</v>
      </c>
      <c r="C482" s="43" t="s">
        <v>219</v>
      </c>
      <c r="D482" s="43">
        <v>3693</v>
      </c>
    </row>
    <row r="483" spans="1:4" x14ac:dyDescent="0.25">
      <c r="A483" s="43" t="s">
        <v>704</v>
      </c>
      <c r="B483" s="43" t="s">
        <v>709</v>
      </c>
      <c r="C483" s="43" t="s">
        <v>219</v>
      </c>
      <c r="D483" s="43">
        <v>3745</v>
      </c>
    </row>
    <row r="484" spans="1:4" x14ac:dyDescent="0.25">
      <c r="A484" s="43" t="s">
        <v>704</v>
      </c>
      <c r="B484" s="43" t="s">
        <v>710</v>
      </c>
      <c r="C484" s="43" t="s">
        <v>205</v>
      </c>
      <c r="D484" s="43">
        <v>3945</v>
      </c>
    </row>
    <row r="485" spans="1:4" x14ac:dyDescent="0.25">
      <c r="A485" s="43" t="s">
        <v>704</v>
      </c>
      <c r="B485" s="43" t="s">
        <v>711</v>
      </c>
      <c r="C485" s="43" t="s">
        <v>200</v>
      </c>
      <c r="D485" s="43">
        <v>3450</v>
      </c>
    </row>
    <row r="486" spans="1:4" x14ac:dyDescent="0.25">
      <c r="A486" s="43" t="s">
        <v>704</v>
      </c>
      <c r="B486" s="43" t="s">
        <v>712</v>
      </c>
      <c r="C486" s="43" t="s">
        <v>213</v>
      </c>
      <c r="D486" s="43">
        <v>3650</v>
      </c>
    </row>
    <row r="487" spans="1:4" x14ac:dyDescent="0.25">
      <c r="A487" s="43" t="s">
        <v>704</v>
      </c>
      <c r="B487" s="43" t="s">
        <v>713</v>
      </c>
      <c r="C487" s="43" t="s">
        <v>258</v>
      </c>
      <c r="D487" s="43">
        <v>3780</v>
      </c>
    </row>
    <row r="488" spans="1:4" x14ac:dyDescent="0.25">
      <c r="A488" s="43" t="s">
        <v>704</v>
      </c>
      <c r="B488" s="43" t="s">
        <v>714</v>
      </c>
      <c r="C488" s="43" t="s">
        <v>213</v>
      </c>
      <c r="D488" s="43">
        <v>3255</v>
      </c>
    </row>
    <row r="489" spans="1:4" x14ac:dyDescent="0.25">
      <c r="A489" s="43" t="s">
        <v>704</v>
      </c>
      <c r="B489" s="43" t="s">
        <v>715</v>
      </c>
      <c r="C489" s="43" t="s">
        <v>260</v>
      </c>
      <c r="D489" s="43"/>
    </row>
    <row r="490" spans="1:4" x14ac:dyDescent="0.25">
      <c r="A490" s="43" t="s">
        <v>704</v>
      </c>
      <c r="B490" s="43" t="s">
        <v>716</v>
      </c>
      <c r="C490" s="43" t="s">
        <v>260</v>
      </c>
      <c r="D490" s="43"/>
    </row>
    <row r="491" spans="1:4" x14ac:dyDescent="0.25">
      <c r="A491" s="43" t="s">
        <v>704</v>
      </c>
      <c r="B491" s="43" t="s">
        <v>717</v>
      </c>
      <c r="C491" s="43" t="s">
        <v>196</v>
      </c>
      <c r="D491" s="43">
        <v>3890</v>
      </c>
    </row>
    <row r="492" spans="1:4" x14ac:dyDescent="0.25">
      <c r="A492" s="43" t="s">
        <v>704</v>
      </c>
      <c r="B492" s="43" t="s">
        <v>718</v>
      </c>
      <c r="C492" s="43" t="s">
        <v>196</v>
      </c>
      <c r="D492" s="43">
        <v>3990</v>
      </c>
    </row>
    <row r="493" spans="1:4" x14ac:dyDescent="0.25">
      <c r="A493" s="43" t="s">
        <v>704</v>
      </c>
      <c r="B493" s="43" t="s">
        <v>719</v>
      </c>
      <c r="C493" s="43" t="s">
        <v>205</v>
      </c>
      <c r="D493" s="43">
        <v>4244</v>
      </c>
    </row>
    <row r="494" spans="1:4" x14ac:dyDescent="0.25">
      <c r="A494" s="43" t="s">
        <v>704</v>
      </c>
      <c r="B494" s="43" t="s">
        <v>720</v>
      </c>
      <c r="C494" s="43" t="s">
        <v>194</v>
      </c>
      <c r="D494" s="43">
        <v>3560</v>
      </c>
    </row>
    <row r="495" spans="1:4" x14ac:dyDescent="0.25">
      <c r="A495" s="43" t="s">
        <v>704</v>
      </c>
      <c r="B495" s="43" t="s">
        <v>721</v>
      </c>
      <c r="C495" s="43" t="s">
        <v>216</v>
      </c>
      <c r="D495" s="43">
        <v>3655</v>
      </c>
    </row>
    <row r="496" spans="1:4" x14ac:dyDescent="0.25">
      <c r="A496" s="43" t="s">
        <v>704</v>
      </c>
      <c r="B496" s="43" t="s">
        <v>722</v>
      </c>
      <c r="C496" s="43" t="s">
        <v>216</v>
      </c>
      <c r="D496" s="43">
        <v>3840</v>
      </c>
    </row>
    <row r="497" spans="1:4" x14ac:dyDescent="0.25">
      <c r="A497" s="43" t="s">
        <v>723</v>
      </c>
      <c r="B497" s="43" t="s">
        <v>724</v>
      </c>
      <c r="C497" s="43" t="s">
        <v>196</v>
      </c>
      <c r="D497" s="43">
        <v>3772</v>
      </c>
    </row>
    <row r="498" spans="1:4" x14ac:dyDescent="0.25">
      <c r="A498" s="43" t="s">
        <v>725</v>
      </c>
      <c r="B498" s="43" t="s">
        <v>726</v>
      </c>
      <c r="C498" s="43" t="s">
        <v>205</v>
      </c>
      <c r="D498" s="43">
        <v>2250</v>
      </c>
    </row>
    <row r="499" spans="1:4" x14ac:dyDescent="0.25">
      <c r="A499" s="43" t="s">
        <v>725</v>
      </c>
      <c r="B499" s="43" t="s">
        <v>727</v>
      </c>
      <c r="C499" s="43" t="s">
        <v>207</v>
      </c>
      <c r="D499" s="43">
        <v>1975</v>
      </c>
    </row>
    <row r="500" spans="1:4" x14ac:dyDescent="0.25">
      <c r="A500" s="43" t="s">
        <v>725</v>
      </c>
      <c r="B500" s="43" t="s">
        <v>728</v>
      </c>
      <c r="C500" s="43" t="s">
        <v>260</v>
      </c>
      <c r="D500" s="43">
        <v>2968</v>
      </c>
    </row>
    <row r="501" spans="1:4" x14ac:dyDescent="0.25">
      <c r="A501" s="43" t="s">
        <v>725</v>
      </c>
      <c r="B501" s="43" t="s">
        <v>729</v>
      </c>
      <c r="C501" s="43" t="s">
        <v>269</v>
      </c>
      <c r="D501" s="43">
        <v>2866</v>
      </c>
    </row>
    <row r="502" spans="1:4" x14ac:dyDescent="0.25">
      <c r="A502" s="43" t="s">
        <v>725</v>
      </c>
      <c r="B502" s="43" t="s">
        <v>730</v>
      </c>
      <c r="C502" s="43" t="s">
        <v>207</v>
      </c>
      <c r="D502" s="43">
        <v>3050</v>
      </c>
    </row>
    <row r="503" spans="1:4" x14ac:dyDescent="0.25">
      <c r="A503" s="43" t="s">
        <v>725</v>
      </c>
      <c r="B503" s="43" t="s">
        <v>731</v>
      </c>
      <c r="C503" s="43" t="s">
        <v>258</v>
      </c>
      <c r="D503" s="43">
        <v>2015</v>
      </c>
    </row>
    <row r="504" spans="1:4" x14ac:dyDescent="0.25">
      <c r="A504" s="43" t="s">
        <v>725</v>
      </c>
      <c r="B504" s="43" t="s">
        <v>732</v>
      </c>
      <c r="C504" s="43" t="s">
        <v>182</v>
      </c>
      <c r="D504" s="43">
        <v>2077</v>
      </c>
    </row>
    <row r="505" spans="1:4" x14ac:dyDescent="0.25">
      <c r="A505" s="43" t="s">
        <v>725</v>
      </c>
      <c r="B505" s="43" t="s">
        <v>733</v>
      </c>
      <c r="C505" s="43" t="s">
        <v>260</v>
      </c>
      <c r="D505" s="43">
        <v>2050</v>
      </c>
    </row>
    <row r="506" spans="1:4" x14ac:dyDescent="0.25">
      <c r="A506" s="43" t="s">
        <v>734</v>
      </c>
      <c r="B506" s="43" t="s">
        <v>735</v>
      </c>
      <c r="C506" s="43" t="s">
        <v>258</v>
      </c>
      <c r="D506" s="43">
        <v>4140</v>
      </c>
    </row>
    <row r="507" spans="1:4" x14ac:dyDescent="0.25">
      <c r="A507" s="43" t="s">
        <v>736</v>
      </c>
      <c r="B507" s="43" t="s">
        <v>737</v>
      </c>
      <c r="C507" s="43" t="s">
        <v>192</v>
      </c>
      <c r="D507" s="43">
        <v>2075</v>
      </c>
    </row>
    <row r="508" spans="1:4" x14ac:dyDescent="0.25">
      <c r="A508" s="43" t="s">
        <v>736</v>
      </c>
      <c r="B508" s="43" t="s">
        <v>738</v>
      </c>
      <c r="C508" s="43" t="s">
        <v>200</v>
      </c>
      <c r="D508" s="43">
        <v>2645</v>
      </c>
    </row>
    <row r="509" spans="1:4" x14ac:dyDescent="0.25">
      <c r="A509" s="43" t="s">
        <v>736</v>
      </c>
      <c r="B509" s="43" t="s">
        <v>739</v>
      </c>
      <c r="C509" s="43" t="s">
        <v>192</v>
      </c>
      <c r="D509" s="43">
        <v>2864</v>
      </c>
    </row>
    <row r="510" spans="1:4" x14ac:dyDescent="0.25">
      <c r="A510" s="43" t="s">
        <v>736</v>
      </c>
      <c r="B510" s="43" t="s">
        <v>740</v>
      </c>
      <c r="C510" s="43" t="s">
        <v>200</v>
      </c>
      <c r="D510" s="43">
        <v>3023</v>
      </c>
    </row>
    <row r="511" spans="1:4" x14ac:dyDescent="0.25">
      <c r="A511" s="43" t="s">
        <v>736</v>
      </c>
      <c r="B511" s="43" t="s">
        <v>741</v>
      </c>
      <c r="C511" s="43" t="s">
        <v>284</v>
      </c>
      <c r="D511" s="43">
        <v>2355</v>
      </c>
    </row>
    <row r="512" spans="1:4" x14ac:dyDescent="0.25">
      <c r="A512" s="43" t="s">
        <v>736</v>
      </c>
      <c r="B512" s="43" t="s">
        <v>742</v>
      </c>
      <c r="C512" s="43" t="s">
        <v>194</v>
      </c>
      <c r="D512" s="43">
        <v>2696</v>
      </c>
    </row>
    <row r="513" spans="1:4" x14ac:dyDescent="0.25">
      <c r="A513" s="43" t="s">
        <v>736</v>
      </c>
      <c r="B513" s="43" t="s">
        <v>743</v>
      </c>
      <c r="C513" s="43" t="s">
        <v>200</v>
      </c>
      <c r="D513" s="43">
        <v>2780</v>
      </c>
    </row>
    <row r="514" spans="1:4" x14ac:dyDescent="0.25">
      <c r="A514" s="43" t="s">
        <v>736</v>
      </c>
      <c r="B514" s="43" t="s">
        <v>744</v>
      </c>
      <c r="C514" s="43" t="s">
        <v>194</v>
      </c>
      <c r="D514" s="43">
        <v>2762</v>
      </c>
    </row>
    <row r="515" spans="1:4" x14ac:dyDescent="0.25">
      <c r="A515" s="43" t="s">
        <v>736</v>
      </c>
      <c r="B515" s="43" t="s">
        <v>745</v>
      </c>
      <c r="C515" s="43" t="s">
        <v>200</v>
      </c>
      <c r="D515" s="43">
        <v>2930</v>
      </c>
    </row>
    <row r="516" spans="1:4" x14ac:dyDescent="0.25">
      <c r="A516" s="43" t="s">
        <v>736</v>
      </c>
      <c r="B516" s="43" t="s">
        <v>746</v>
      </c>
      <c r="C516" s="43" t="s">
        <v>194</v>
      </c>
      <c r="D516" s="43">
        <v>2930</v>
      </c>
    </row>
    <row r="517" spans="1:4" x14ac:dyDescent="0.25">
      <c r="A517" s="43" t="s">
        <v>736</v>
      </c>
      <c r="B517" s="43" t="s">
        <v>747</v>
      </c>
      <c r="C517" s="43" t="s">
        <v>213</v>
      </c>
      <c r="D517" s="43">
        <v>2980</v>
      </c>
    </row>
    <row r="518" spans="1:4" x14ac:dyDescent="0.25">
      <c r="A518" s="43" t="s">
        <v>736</v>
      </c>
      <c r="B518" s="43" t="s">
        <v>748</v>
      </c>
      <c r="C518" s="43" t="s">
        <v>200</v>
      </c>
      <c r="D518" s="43">
        <v>3042</v>
      </c>
    </row>
    <row r="519" spans="1:4" x14ac:dyDescent="0.25">
      <c r="A519" s="43" t="s">
        <v>736</v>
      </c>
      <c r="B519" s="43" t="s">
        <v>749</v>
      </c>
      <c r="C519" s="43" t="s">
        <v>211</v>
      </c>
      <c r="D519" s="43">
        <v>3091</v>
      </c>
    </row>
    <row r="520" spans="1:4" x14ac:dyDescent="0.25">
      <c r="A520" s="43" t="s">
        <v>736</v>
      </c>
      <c r="B520" s="43" t="s">
        <v>750</v>
      </c>
      <c r="C520" s="43" t="s">
        <v>200</v>
      </c>
      <c r="D520" s="43">
        <v>3250</v>
      </c>
    </row>
    <row r="521" spans="1:4" x14ac:dyDescent="0.25">
      <c r="A521" s="43" t="s">
        <v>736</v>
      </c>
      <c r="B521" s="43" t="s">
        <v>751</v>
      </c>
      <c r="C521" s="43" t="s">
        <v>194</v>
      </c>
      <c r="D521" s="43">
        <v>3200</v>
      </c>
    </row>
    <row r="522" spans="1:4" x14ac:dyDescent="0.25">
      <c r="A522" s="43" t="s">
        <v>736</v>
      </c>
      <c r="B522" s="43" t="s">
        <v>752</v>
      </c>
      <c r="C522" s="43" t="s">
        <v>213</v>
      </c>
      <c r="D522" s="43">
        <v>3243</v>
      </c>
    </row>
    <row r="523" spans="1:4" x14ac:dyDescent="0.25">
      <c r="A523" s="43" t="s">
        <v>736</v>
      </c>
      <c r="B523" s="43" t="s">
        <v>753</v>
      </c>
      <c r="C523" s="43" t="s">
        <v>194</v>
      </c>
      <c r="D523" s="43">
        <v>3320</v>
      </c>
    </row>
    <row r="524" spans="1:4" x14ac:dyDescent="0.25">
      <c r="A524" s="43" t="s">
        <v>736</v>
      </c>
      <c r="B524" s="43" t="s">
        <v>754</v>
      </c>
      <c r="C524" s="43" t="s">
        <v>219</v>
      </c>
      <c r="D524" s="43">
        <v>3540</v>
      </c>
    </row>
    <row r="525" spans="1:4" x14ac:dyDescent="0.25">
      <c r="A525" s="43" t="s">
        <v>736</v>
      </c>
      <c r="B525" s="43" t="s">
        <v>755</v>
      </c>
      <c r="C525" s="43" t="s">
        <v>213</v>
      </c>
      <c r="D525" s="43">
        <v>2843</v>
      </c>
    </row>
    <row r="526" spans="1:4" x14ac:dyDescent="0.25">
      <c r="A526" s="43" t="s">
        <v>736</v>
      </c>
      <c r="B526" s="43" t="s">
        <v>756</v>
      </c>
      <c r="C526" s="43" t="s">
        <v>225</v>
      </c>
      <c r="D526" s="43">
        <v>3153</v>
      </c>
    </row>
    <row r="527" spans="1:4" x14ac:dyDescent="0.25">
      <c r="A527" s="43" t="s">
        <v>736</v>
      </c>
      <c r="B527" s="43" t="s">
        <v>757</v>
      </c>
      <c r="C527" s="43" t="s">
        <v>225</v>
      </c>
      <c r="D527" s="43">
        <v>3215</v>
      </c>
    </row>
    <row r="528" spans="1:4" x14ac:dyDescent="0.25">
      <c r="A528" s="43" t="s">
        <v>736</v>
      </c>
      <c r="B528" s="43" t="s">
        <v>758</v>
      </c>
      <c r="C528" s="43" t="s">
        <v>225</v>
      </c>
      <c r="D528" s="43">
        <v>3589</v>
      </c>
    </row>
    <row r="529" spans="1:4" x14ac:dyDescent="0.25">
      <c r="A529" s="43" t="s">
        <v>736</v>
      </c>
      <c r="B529" s="43" t="s">
        <v>759</v>
      </c>
      <c r="C529" s="43" t="s">
        <v>213</v>
      </c>
      <c r="D529" s="43">
        <v>2185</v>
      </c>
    </row>
    <row r="530" spans="1:4" x14ac:dyDescent="0.25">
      <c r="A530" s="43" t="s">
        <v>736</v>
      </c>
      <c r="B530" s="43" t="s">
        <v>760</v>
      </c>
      <c r="C530" s="43" t="s">
        <v>196</v>
      </c>
      <c r="D530" s="43">
        <v>2335</v>
      </c>
    </row>
    <row r="531" spans="1:4" x14ac:dyDescent="0.25">
      <c r="A531" s="43" t="s">
        <v>736</v>
      </c>
      <c r="B531" s="43" t="s">
        <v>761</v>
      </c>
      <c r="C531" s="43" t="s">
        <v>196</v>
      </c>
      <c r="D531" s="43">
        <v>2410</v>
      </c>
    </row>
    <row r="532" spans="1:4" x14ac:dyDescent="0.25">
      <c r="A532" s="43" t="s">
        <v>736</v>
      </c>
      <c r="B532" s="43" t="s">
        <v>762</v>
      </c>
      <c r="C532" s="43" t="s">
        <v>216</v>
      </c>
      <c r="D532" s="43">
        <v>2400</v>
      </c>
    </row>
    <row r="533" spans="1:4" x14ac:dyDescent="0.25">
      <c r="A533" s="43" t="s">
        <v>736</v>
      </c>
      <c r="B533" s="43" t="s">
        <v>763</v>
      </c>
      <c r="C533" s="43" t="s">
        <v>216</v>
      </c>
      <c r="D533" s="43">
        <v>2625</v>
      </c>
    </row>
    <row r="534" spans="1:4" x14ac:dyDescent="0.25">
      <c r="A534" s="43" t="s">
        <v>736</v>
      </c>
      <c r="B534" s="43" t="s">
        <v>1391</v>
      </c>
      <c r="C534" s="43" t="s">
        <v>219</v>
      </c>
      <c r="D534" s="43">
        <v>2400</v>
      </c>
    </row>
    <row r="535" spans="1:4" x14ac:dyDescent="0.25">
      <c r="A535" s="43" t="s">
        <v>736</v>
      </c>
      <c r="B535" s="43" t="s">
        <v>764</v>
      </c>
      <c r="C535" s="43" t="s">
        <v>219</v>
      </c>
      <c r="D535" s="43">
        <v>2600</v>
      </c>
    </row>
    <row r="536" spans="1:4" x14ac:dyDescent="0.25">
      <c r="A536" s="43" t="s">
        <v>736</v>
      </c>
      <c r="B536" s="43" t="s">
        <v>765</v>
      </c>
      <c r="C536" s="43" t="s">
        <v>284</v>
      </c>
      <c r="D536" s="43">
        <v>2443</v>
      </c>
    </row>
    <row r="537" spans="1:4" x14ac:dyDescent="0.25">
      <c r="A537" s="43" t="s">
        <v>736</v>
      </c>
      <c r="B537" s="43" t="s">
        <v>766</v>
      </c>
      <c r="C537" s="43" t="s">
        <v>200</v>
      </c>
      <c r="D537" s="43">
        <v>2582</v>
      </c>
    </row>
    <row r="538" spans="1:4" x14ac:dyDescent="0.25">
      <c r="A538" s="43" t="s">
        <v>736</v>
      </c>
      <c r="B538" s="43" t="s">
        <v>767</v>
      </c>
      <c r="C538" s="43" t="s">
        <v>284</v>
      </c>
      <c r="D538" s="43">
        <v>2560</v>
      </c>
    </row>
    <row r="539" spans="1:4" x14ac:dyDescent="0.25">
      <c r="A539" s="43" t="s">
        <v>736</v>
      </c>
      <c r="B539" s="43" t="s">
        <v>768</v>
      </c>
      <c r="C539" s="43" t="s">
        <v>194</v>
      </c>
      <c r="D539" s="43">
        <v>2729</v>
      </c>
    </row>
    <row r="540" spans="1:4" x14ac:dyDescent="0.25">
      <c r="A540" s="43" t="s">
        <v>736</v>
      </c>
      <c r="B540" s="43" t="s">
        <v>769</v>
      </c>
      <c r="C540" s="43" t="s">
        <v>194</v>
      </c>
      <c r="D540" s="43">
        <v>2800</v>
      </c>
    </row>
    <row r="541" spans="1:4" x14ac:dyDescent="0.25">
      <c r="A541" s="43" t="s">
        <v>736</v>
      </c>
      <c r="B541" s="43" t="s">
        <v>770</v>
      </c>
      <c r="C541" s="43" t="s">
        <v>192</v>
      </c>
      <c r="D541" s="43">
        <v>2493</v>
      </c>
    </row>
    <row r="542" spans="1:4" x14ac:dyDescent="0.25">
      <c r="A542" s="43" t="s">
        <v>736</v>
      </c>
      <c r="B542" s="43" t="s">
        <v>771</v>
      </c>
      <c r="C542" s="43" t="s">
        <v>200</v>
      </c>
      <c r="D542" s="43">
        <v>2385</v>
      </c>
    </row>
    <row r="543" spans="1:4" x14ac:dyDescent="0.25">
      <c r="A543" s="43" t="s">
        <v>736</v>
      </c>
      <c r="B543" s="43" t="s">
        <v>772</v>
      </c>
      <c r="C543" s="43" t="s">
        <v>200</v>
      </c>
      <c r="D543" s="43">
        <v>2634</v>
      </c>
    </row>
    <row r="544" spans="1:4" x14ac:dyDescent="0.25">
      <c r="A544" s="43" t="s">
        <v>736</v>
      </c>
      <c r="B544" s="43" t="s">
        <v>773</v>
      </c>
      <c r="C544" s="43" t="s">
        <v>284</v>
      </c>
      <c r="D544" s="43">
        <v>2716</v>
      </c>
    </row>
    <row r="545" spans="1:4" x14ac:dyDescent="0.25">
      <c r="A545" s="43" t="s">
        <v>736</v>
      </c>
      <c r="B545" s="43" t="s">
        <v>774</v>
      </c>
      <c r="C545" s="43" t="s">
        <v>211</v>
      </c>
      <c r="D545" s="43">
        <v>2725</v>
      </c>
    </row>
    <row r="546" spans="1:4" x14ac:dyDescent="0.25">
      <c r="A546" s="43" t="s">
        <v>736</v>
      </c>
      <c r="B546" s="43" t="s">
        <v>775</v>
      </c>
      <c r="C546" s="43" t="s">
        <v>211</v>
      </c>
      <c r="D546" s="43">
        <v>2280</v>
      </c>
    </row>
    <row r="547" spans="1:4" x14ac:dyDescent="0.25">
      <c r="A547" s="43" t="s">
        <v>736</v>
      </c>
      <c r="B547" s="43" t="s">
        <v>776</v>
      </c>
      <c r="C547" s="43" t="s">
        <v>211</v>
      </c>
      <c r="D547" s="43">
        <v>2345</v>
      </c>
    </row>
    <row r="548" spans="1:4" x14ac:dyDescent="0.25">
      <c r="A548" s="43" t="s">
        <v>736</v>
      </c>
      <c r="B548" s="43" t="s">
        <v>777</v>
      </c>
      <c r="C548" s="43" t="s">
        <v>196</v>
      </c>
      <c r="D548" s="43">
        <v>2800</v>
      </c>
    </row>
    <row r="549" spans="1:4" x14ac:dyDescent="0.25">
      <c r="A549" s="43" t="s">
        <v>736</v>
      </c>
      <c r="B549" s="43" t="s">
        <v>778</v>
      </c>
      <c r="C549" s="43" t="s">
        <v>213</v>
      </c>
      <c r="D549" s="43">
        <v>2512</v>
      </c>
    </row>
    <row r="550" spans="1:4" x14ac:dyDescent="0.25">
      <c r="A550" s="43" t="s">
        <v>736</v>
      </c>
      <c r="B550" s="43" t="s">
        <v>779</v>
      </c>
      <c r="C550" s="43" t="s">
        <v>207</v>
      </c>
      <c r="D550" s="43">
        <v>2826</v>
      </c>
    </row>
    <row r="551" spans="1:4" x14ac:dyDescent="0.25">
      <c r="A551" s="43" t="s">
        <v>736</v>
      </c>
      <c r="B551" s="43" t="s">
        <v>780</v>
      </c>
      <c r="C551" s="43" t="s">
        <v>205</v>
      </c>
      <c r="D551" s="43">
        <v>2775</v>
      </c>
    </row>
    <row r="552" spans="1:4" x14ac:dyDescent="0.25">
      <c r="A552" s="43" t="s">
        <v>736</v>
      </c>
      <c r="B552" s="43" t="s">
        <v>781</v>
      </c>
      <c r="C552" s="43" t="s">
        <v>205</v>
      </c>
      <c r="D552" s="43">
        <v>3045</v>
      </c>
    </row>
    <row r="553" spans="1:4" x14ac:dyDescent="0.25">
      <c r="A553" s="45" t="s">
        <v>736</v>
      </c>
      <c r="B553" s="43" t="s">
        <v>782</v>
      </c>
      <c r="C553" s="45" t="s">
        <v>225</v>
      </c>
      <c r="D553" s="45">
        <v>3045</v>
      </c>
    </row>
    <row r="554" spans="1:4" x14ac:dyDescent="0.25">
      <c r="A554" s="43" t="s">
        <v>736</v>
      </c>
      <c r="B554" s="43" t="s">
        <v>783</v>
      </c>
      <c r="C554" s="43" t="s">
        <v>185</v>
      </c>
      <c r="D554" s="43">
        <v>3045</v>
      </c>
    </row>
    <row r="555" spans="1:4" x14ac:dyDescent="0.25">
      <c r="A555" s="43" t="s">
        <v>736</v>
      </c>
      <c r="B555" s="43" t="s">
        <v>784</v>
      </c>
      <c r="C555" s="43" t="s">
        <v>196</v>
      </c>
      <c r="D555" s="43">
        <v>3053</v>
      </c>
    </row>
    <row r="556" spans="1:4" x14ac:dyDescent="0.25">
      <c r="A556" s="43" t="s">
        <v>736</v>
      </c>
      <c r="B556" s="43" t="s">
        <v>785</v>
      </c>
      <c r="C556" s="43" t="s">
        <v>216</v>
      </c>
      <c r="D556" s="43">
        <v>3075</v>
      </c>
    </row>
    <row r="557" spans="1:4" x14ac:dyDescent="0.25">
      <c r="A557" s="43" t="s">
        <v>786</v>
      </c>
      <c r="B557" s="43" t="s">
        <v>787</v>
      </c>
      <c r="C557" s="43" t="s">
        <v>213</v>
      </c>
      <c r="D557" s="43">
        <v>3030</v>
      </c>
    </row>
    <row r="558" spans="1:4" x14ac:dyDescent="0.25">
      <c r="A558" s="43" t="s">
        <v>786</v>
      </c>
      <c r="B558" s="43" t="s">
        <v>788</v>
      </c>
      <c r="C558" s="43" t="s">
        <v>213</v>
      </c>
      <c r="D558" s="43">
        <v>2955</v>
      </c>
    </row>
    <row r="559" spans="1:4" x14ac:dyDescent="0.25">
      <c r="A559" s="43" t="s">
        <v>786</v>
      </c>
      <c r="B559" s="43" t="s">
        <v>789</v>
      </c>
      <c r="C559" s="43" t="s">
        <v>213</v>
      </c>
      <c r="D559" s="43">
        <v>3305</v>
      </c>
    </row>
    <row r="560" spans="1:4" x14ac:dyDescent="0.25">
      <c r="A560" s="43" t="s">
        <v>786</v>
      </c>
      <c r="B560" s="43" t="s">
        <v>790</v>
      </c>
      <c r="C560" s="43" t="s">
        <v>213</v>
      </c>
      <c r="D560" s="43">
        <v>3405</v>
      </c>
    </row>
    <row r="561" spans="1:4" x14ac:dyDescent="0.25">
      <c r="A561" s="43" t="s">
        <v>786</v>
      </c>
      <c r="B561" s="43" t="s">
        <v>791</v>
      </c>
      <c r="C561" s="43" t="s">
        <v>213</v>
      </c>
      <c r="D561" s="43">
        <v>3316</v>
      </c>
    </row>
    <row r="562" spans="1:4" x14ac:dyDescent="0.25">
      <c r="A562" s="43" t="s">
        <v>786</v>
      </c>
      <c r="B562" s="43" t="s">
        <v>792</v>
      </c>
      <c r="C562" s="43" t="s">
        <v>196</v>
      </c>
      <c r="D562" s="43">
        <v>3460</v>
      </c>
    </row>
    <row r="563" spans="1:4" x14ac:dyDescent="0.25">
      <c r="A563" s="43" t="s">
        <v>786</v>
      </c>
      <c r="B563" s="43" t="s">
        <v>793</v>
      </c>
      <c r="C563" s="43" t="s">
        <v>196</v>
      </c>
      <c r="D563" s="43">
        <v>3460</v>
      </c>
    </row>
    <row r="564" spans="1:4" x14ac:dyDescent="0.25">
      <c r="A564" s="43" t="s">
        <v>786</v>
      </c>
      <c r="B564" s="43" t="s">
        <v>794</v>
      </c>
      <c r="C564" s="43" t="s">
        <v>327</v>
      </c>
      <c r="D564" s="43">
        <v>3540</v>
      </c>
    </row>
    <row r="565" spans="1:4" x14ac:dyDescent="0.25">
      <c r="A565" s="43" t="s">
        <v>786</v>
      </c>
      <c r="B565" s="43" t="s">
        <v>795</v>
      </c>
      <c r="C565" s="43" t="s">
        <v>196</v>
      </c>
      <c r="D565" s="43">
        <v>3428</v>
      </c>
    </row>
    <row r="566" spans="1:4" x14ac:dyDescent="0.25">
      <c r="A566" s="43" t="s">
        <v>786</v>
      </c>
      <c r="B566" s="43" t="s">
        <v>796</v>
      </c>
      <c r="C566" s="43" t="s">
        <v>185</v>
      </c>
      <c r="D566" s="43">
        <v>3450</v>
      </c>
    </row>
    <row r="567" spans="1:4" x14ac:dyDescent="0.25">
      <c r="A567" s="43" t="s">
        <v>786</v>
      </c>
      <c r="B567" s="43" t="s">
        <v>797</v>
      </c>
      <c r="C567" s="43" t="s">
        <v>207</v>
      </c>
      <c r="D567" s="43">
        <v>3540</v>
      </c>
    </row>
    <row r="568" spans="1:4" x14ac:dyDescent="0.25">
      <c r="A568" s="43" t="s">
        <v>786</v>
      </c>
      <c r="B568" s="43" t="s">
        <v>798</v>
      </c>
      <c r="C568" s="43" t="s">
        <v>185</v>
      </c>
      <c r="D568" s="43">
        <v>4100</v>
      </c>
    </row>
    <row r="569" spans="1:4" x14ac:dyDescent="0.25">
      <c r="A569" s="43" t="s">
        <v>786</v>
      </c>
      <c r="B569" s="43" t="s">
        <v>799</v>
      </c>
      <c r="C569" s="43" t="s">
        <v>260</v>
      </c>
      <c r="D569" s="43">
        <v>4654</v>
      </c>
    </row>
    <row r="570" spans="1:4" x14ac:dyDescent="0.25">
      <c r="A570" s="43" t="s">
        <v>786</v>
      </c>
      <c r="B570" s="43" t="s">
        <v>800</v>
      </c>
      <c r="C570" s="43" t="s">
        <v>185</v>
      </c>
      <c r="D570" s="43">
        <v>3960</v>
      </c>
    </row>
    <row r="571" spans="1:4" x14ac:dyDescent="0.25">
      <c r="A571" s="43" t="s">
        <v>786</v>
      </c>
      <c r="B571" s="43" t="s">
        <v>801</v>
      </c>
      <c r="C571" s="43" t="s">
        <v>225</v>
      </c>
      <c r="D571" s="43">
        <v>3323</v>
      </c>
    </row>
    <row r="572" spans="1:4" x14ac:dyDescent="0.25">
      <c r="A572" s="43" t="s">
        <v>786</v>
      </c>
      <c r="B572" s="43" t="s">
        <v>802</v>
      </c>
      <c r="C572" s="43" t="s">
        <v>205</v>
      </c>
      <c r="D572" s="43">
        <v>3485</v>
      </c>
    </row>
    <row r="573" spans="1:4" x14ac:dyDescent="0.25">
      <c r="A573" s="43" t="s">
        <v>786</v>
      </c>
      <c r="B573" s="43" t="s">
        <v>803</v>
      </c>
      <c r="C573" s="43" t="s">
        <v>225</v>
      </c>
      <c r="D573" s="43">
        <v>3585</v>
      </c>
    </row>
    <row r="574" spans="1:4" x14ac:dyDescent="0.25">
      <c r="A574" s="43" t="s">
        <v>786</v>
      </c>
      <c r="B574" s="43" t="s">
        <v>804</v>
      </c>
      <c r="C574" s="43" t="s">
        <v>327</v>
      </c>
      <c r="D574" s="43">
        <v>3965</v>
      </c>
    </row>
    <row r="575" spans="1:4" x14ac:dyDescent="0.25">
      <c r="A575" s="43" t="s">
        <v>786</v>
      </c>
      <c r="B575" s="43" t="s">
        <v>805</v>
      </c>
      <c r="C575" s="43" t="s">
        <v>260</v>
      </c>
      <c r="D575" s="43">
        <v>3960</v>
      </c>
    </row>
    <row r="576" spans="1:4" x14ac:dyDescent="0.25">
      <c r="A576" s="43" t="s">
        <v>786</v>
      </c>
      <c r="B576" s="43" t="s">
        <v>806</v>
      </c>
      <c r="C576" s="43" t="s">
        <v>258</v>
      </c>
      <c r="D576" s="43">
        <v>4087</v>
      </c>
    </row>
    <row r="577" spans="1:4" x14ac:dyDescent="0.25">
      <c r="A577" s="43" t="s">
        <v>786</v>
      </c>
      <c r="B577" s="43" t="s">
        <v>807</v>
      </c>
      <c r="C577" s="43" t="s">
        <v>327</v>
      </c>
      <c r="D577" s="43">
        <v>3768</v>
      </c>
    </row>
    <row r="578" spans="1:4" x14ac:dyDescent="0.25">
      <c r="A578" s="43" t="s">
        <v>786</v>
      </c>
      <c r="B578" s="43" t="s">
        <v>808</v>
      </c>
      <c r="C578" s="43" t="s">
        <v>260</v>
      </c>
      <c r="D578" s="43">
        <v>4035</v>
      </c>
    </row>
    <row r="579" spans="1:4" x14ac:dyDescent="0.25">
      <c r="A579" s="43" t="s">
        <v>786</v>
      </c>
      <c r="B579" s="43" t="s">
        <v>809</v>
      </c>
      <c r="C579" s="43" t="s">
        <v>258</v>
      </c>
      <c r="D579" s="43">
        <v>4280</v>
      </c>
    </row>
    <row r="580" spans="1:4" x14ac:dyDescent="0.25">
      <c r="A580" s="43" t="s">
        <v>786</v>
      </c>
      <c r="B580" s="43" t="s">
        <v>810</v>
      </c>
      <c r="C580" s="43" t="s">
        <v>258</v>
      </c>
      <c r="D580" s="43">
        <v>4365</v>
      </c>
    </row>
    <row r="581" spans="1:4" x14ac:dyDescent="0.25">
      <c r="A581" s="43" t="s">
        <v>786</v>
      </c>
      <c r="B581" s="43" t="s">
        <v>811</v>
      </c>
      <c r="C581" s="43" t="s">
        <v>260</v>
      </c>
      <c r="D581" s="43">
        <v>4564</v>
      </c>
    </row>
    <row r="582" spans="1:4" x14ac:dyDescent="0.25">
      <c r="A582" s="43" t="s">
        <v>786</v>
      </c>
      <c r="B582" s="43" t="s">
        <v>812</v>
      </c>
      <c r="C582" s="43" t="s">
        <v>216</v>
      </c>
      <c r="D582" s="43">
        <v>3120</v>
      </c>
    </row>
    <row r="583" spans="1:4" x14ac:dyDescent="0.25">
      <c r="A583" s="43" t="s">
        <v>786</v>
      </c>
      <c r="B583" s="43" t="s">
        <v>813</v>
      </c>
      <c r="C583" s="43" t="s">
        <v>258</v>
      </c>
      <c r="D583" s="43">
        <v>3220</v>
      </c>
    </row>
    <row r="584" spans="1:4" x14ac:dyDescent="0.25">
      <c r="A584" s="43" t="s">
        <v>786</v>
      </c>
      <c r="B584" s="43" t="s">
        <v>814</v>
      </c>
      <c r="C584" s="43" t="s">
        <v>185</v>
      </c>
      <c r="D584" s="43">
        <v>3230</v>
      </c>
    </row>
    <row r="585" spans="1:4" x14ac:dyDescent="0.25">
      <c r="A585" s="43" t="s">
        <v>786</v>
      </c>
      <c r="B585" s="43" t="s">
        <v>815</v>
      </c>
      <c r="C585" s="43" t="s">
        <v>184</v>
      </c>
      <c r="D585" s="43">
        <v>3420</v>
      </c>
    </row>
    <row r="586" spans="1:4" x14ac:dyDescent="0.25">
      <c r="A586" s="43" t="s">
        <v>816</v>
      </c>
      <c r="B586" s="43" t="s">
        <v>817</v>
      </c>
      <c r="C586" s="43" t="s">
        <v>192</v>
      </c>
      <c r="D586" s="43">
        <v>2135</v>
      </c>
    </row>
    <row r="587" spans="1:4" x14ac:dyDescent="0.25">
      <c r="A587" s="43" t="s">
        <v>816</v>
      </c>
      <c r="B587" s="43" t="s">
        <v>818</v>
      </c>
      <c r="C587" s="43" t="s">
        <v>200</v>
      </c>
      <c r="D587" s="43">
        <v>2135</v>
      </c>
    </row>
    <row r="588" spans="1:4" x14ac:dyDescent="0.25">
      <c r="A588" s="43" t="s">
        <v>816</v>
      </c>
      <c r="B588" s="43" t="s">
        <v>819</v>
      </c>
      <c r="C588" s="43" t="s">
        <v>284</v>
      </c>
      <c r="D588" s="43">
        <v>2275</v>
      </c>
    </row>
    <row r="589" spans="1:4" x14ac:dyDescent="0.25">
      <c r="A589" s="43" t="s">
        <v>816</v>
      </c>
      <c r="B589" s="43" t="s">
        <v>820</v>
      </c>
      <c r="C589" s="43" t="s">
        <v>521</v>
      </c>
      <c r="D589" s="43">
        <v>2491</v>
      </c>
    </row>
    <row r="590" spans="1:4" x14ac:dyDescent="0.25">
      <c r="A590" s="43" t="s">
        <v>816</v>
      </c>
      <c r="B590" s="43" t="s">
        <v>821</v>
      </c>
      <c r="C590" s="43" t="s">
        <v>200</v>
      </c>
      <c r="D590" s="43">
        <v>2275</v>
      </c>
    </row>
    <row r="591" spans="1:4" x14ac:dyDescent="0.25">
      <c r="A591" s="43" t="s">
        <v>816</v>
      </c>
      <c r="B591" s="43" t="s">
        <v>822</v>
      </c>
      <c r="C591" s="43" t="s">
        <v>513</v>
      </c>
      <c r="D591" s="43">
        <v>2800</v>
      </c>
    </row>
    <row r="592" spans="1:4" x14ac:dyDescent="0.25">
      <c r="A592" s="43" t="s">
        <v>816</v>
      </c>
      <c r="B592" s="43" t="s">
        <v>823</v>
      </c>
      <c r="C592" s="43" t="s">
        <v>194</v>
      </c>
      <c r="D592" s="43">
        <v>2892</v>
      </c>
    </row>
    <row r="593" spans="1:4" x14ac:dyDescent="0.25">
      <c r="A593" s="43" t="s">
        <v>816</v>
      </c>
      <c r="B593" s="43" t="s">
        <v>824</v>
      </c>
      <c r="C593" s="43" t="s">
        <v>196</v>
      </c>
      <c r="D593" s="43">
        <v>4195</v>
      </c>
    </row>
    <row r="594" spans="1:4" x14ac:dyDescent="0.25">
      <c r="A594" s="43" t="s">
        <v>825</v>
      </c>
      <c r="B594" s="43" t="s">
        <v>826</v>
      </c>
      <c r="C594" s="43" t="s">
        <v>196</v>
      </c>
      <c r="D594" s="43">
        <v>2920</v>
      </c>
    </row>
    <row r="595" spans="1:4" x14ac:dyDescent="0.25">
      <c r="A595" s="43" t="s">
        <v>827</v>
      </c>
      <c r="B595" s="43" t="s">
        <v>828</v>
      </c>
      <c r="C595" s="43" t="s">
        <v>200</v>
      </c>
      <c r="D595" s="43">
        <v>1515</v>
      </c>
    </row>
    <row r="596" spans="1:4" x14ac:dyDescent="0.25">
      <c r="A596" s="43" t="s">
        <v>1319</v>
      </c>
      <c r="B596" s="43" t="s">
        <v>1320</v>
      </c>
      <c r="C596" s="43" t="s">
        <v>216</v>
      </c>
      <c r="D596" s="43">
        <v>2800</v>
      </c>
    </row>
    <row r="597" spans="1:4" x14ac:dyDescent="0.25">
      <c r="A597" s="43" t="s">
        <v>1319</v>
      </c>
      <c r="B597" s="43" t="s">
        <v>1321</v>
      </c>
      <c r="C597" s="43" t="s">
        <v>223</v>
      </c>
      <c r="D597" s="43">
        <v>2890</v>
      </c>
    </row>
    <row r="598" spans="1:4" x14ac:dyDescent="0.25">
      <c r="A598" s="43" t="s">
        <v>1319</v>
      </c>
      <c r="B598" s="43" t="s">
        <v>1322</v>
      </c>
      <c r="C598" s="43" t="s">
        <v>185</v>
      </c>
      <c r="D598" s="43">
        <v>2830</v>
      </c>
    </row>
    <row r="599" spans="1:4" x14ac:dyDescent="0.25">
      <c r="A599" s="43" t="s">
        <v>1319</v>
      </c>
      <c r="B599" s="43" t="s">
        <v>1323</v>
      </c>
      <c r="C599" s="43" t="s">
        <v>200</v>
      </c>
      <c r="D599" s="43">
        <v>2315</v>
      </c>
    </row>
    <row r="600" spans="1:4" x14ac:dyDescent="0.25">
      <c r="A600" s="43" t="s">
        <v>1319</v>
      </c>
      <c r="B600" s="43" t="s">
        <v>1324</v>
      </c>
      <c r="C600" s="43" t="s">
        <v>211</v>
      </c>
      <c r="D600" s="43">
        <v>2546</v>
      </c>
    </row>
    <row r="601" spans="1:4" x14ac:dyDescent="0.25">
      <c r="A601" s="43" t="s">
        <v>1319</v>
      </c>
      <c r="B601" s="43" t="s">
        <v>1325</v>
      </c>
      <c r="C601" s="43" t="s">
        <v>200</v>
      </c>
      <c r="D601" s="43">
        <v>2535</v>
      </c>
    </row>
    <row r="602" spans="1:4" x14ac:dyDescent="0.25">
      <c r="A602" s="43" t="s">
        <v>1319</v>
      </c>
      <c r="B602" s="43" t="s">
        <v>1326</v>
      </c>
      <c r="C602" s="43" t="s">
        <v>219</v>
      </c>
      <c r="D602" s="43">
        <v>2513</v>
      </c>
    </row>
    <row r="603" spans="1:4" x14ac:dyDescent="0.25">
      <c r="A603" s="43" t="s">
        <v>1319</v>
      </c>
      <c r="B603" s="43" t="s">
        <v>1327</v>
      </c>
      <c r="C603" s="43" t="s">
        <v>219</v>
      </c>
      <c r="D603" s="43">
        <v>2678</v>
      </c>
    </row>
    <row r="604" spans="1:4" x14ac:dyDescent="0.25">
      <c r="A604" s="43" t="s">
        <v>1319</v>
      </c>
      <c r="B604" s="43" t="s">
        <v>1328</v>
      </c>
      <c r="C604" s="43" t="s">
        <v>225</v>
      </c>
      <c r="D604" s="43">
        <v>2720</v>
      </c>
    </row>
    <row r="605" spans="1:4" x14ac:dyDescent="0.25">
      <c r="A605" s="43" t="s">
        <v>1319</v>
      </c>
      <c r="B605" s="43" t="s">
        <v>1329</v>
      </c>
      <c r="C605" s="43" t="s">
        <v>327</v>
      </c>
      <c r="D605" s="43">
        <v>2680</v>
      </c>
    </row>
    <row r="606" spans="1:4" x14ac:dyDescent="0.25">
      <c r="A606" s="43" t="s">
        <v>1319</v>
      </c>
      <c r="B606" s="43" t="s">
        <v>1330</v>
      </c>
      <c r="C606" s="43" t="s">
        <v>327</v>
      </c>
      <c r="D606" s="43">
        <v>2710</v>
      </c>
    </row>
    <row r="607" spans="1:4" x14ac:dyDescent="0.25">
      <c r="A607" s="45" t="s">
        <v>829</v>
      </c>
      <c r="B607" s="43" t="s">
        <v>830</v>
      </c>
      <c r="C607" s="45" t="s">
        <v>216</v>
      </c>
      <c r="D607" s="45">
        <v>3093</v>
      </c>
    </row>
    <row r="608" spans="1:4" x14ac:dyDescent="0.25">
      <c r="A608" s="43" t="s">
        <v>829</v>
      </c>
      <c r="B608" s="43" t="s">
        <v>831</v>
      </c>
      <c r="C608" s="43" t="s">
        <v>216</v>
      </c>
      <c r="D608" s="43">
        <v>3157</v>
      </c>
    </row>
    <row r="609" spans="1:4" x14ac:dyDescent="0.25">
      <c r="A609" s="43" t="s">
        <v>829</v>
      </c>
      <c r="B609" s="43" t="s">
        <v>832</v>
      </c>
      <c r="C609" s="43" t="s">
        <v>216</v>
      </c>
      <c r="D609" s="43">
        <v>3270</v>
      </c>
    </row>
    <row r="610" spans="1:4" x14ac:dyDescent="0.25">
      <c r="A610" s="43" t="s">
        <v>829</v>
      </c>
      <c r="B610" s="43" t="s">
        <v>833</v>
      </c>
      <c r="C610" s="43" t="s">
        <v>284</v>
      </c>
      <c r="D610" s="43">
        <v>2835</v>
      </c>
    </row>
    <row r="611" spans="1:4" x14ac:dyDescent="0.25">
      <c r="A611" s="43" t="s">
        <v>829</v>
      </c>
      <c r="B611" s="43" t="s">
        <v>834</v>
      </c>
      <c r="C611" s="43" t="s">
        <v>192</v>
      </c>
      <c r="D611" s="43">
        <v>3428</v>
      </c>
    </row>
    <row r="612" spans="1:4" x14ac:dyDescent="0.25">
      <c r="A612" s="43" t="s">
        <v>829</v>
      </c>
      <c r="B612" s="43" t="s">
        <v>835</v>
      </c>
      <c r="C612" s="43" t="s">
        <v>200</v>
      </c>
      <c r="D612" s="43">
        <v>3252</v>
      </c>
    </row>
    <row r="613" spans="1:4" x14ac:dyDescent="0.25">
      <c r="A613" s="43" t="s">
        <v>829</v>
      </c>
      <c r="B613" s="43" t="s">
        <v>836</v>
      </c>
      <c r="C613" s="43" t="s">
        <v>194</v>
      </c>
      <c r="D613" s="43">
        <v>3616</v>
      </c>
    </row>
    <row r="614" spans="1:4" x14ac:dyDescent="0.25">
      <c r="A614" s="43" t="s">
        <v>829</v>
      </c>
      <c r="B614" s="43" t="s">
        <v>837</v>
      </c>
      <c r="C614" s="43" t="s">
        <v>194</v>
      </c>
      <c r="D614" s="43">
        <v>3748</v>
      </c>
    </row>
    <row r="615" spans="1:4" x14ac:dyDescent="0.25">
      <c r="A615" s="43" t="s">
        <v>829</v>
      </c>
      <c r="B615" s="43" t="s">
        <v>838</v>
      </c>
      <c r="C615" s="43" t="s">
        <v>196</v>
      </c>
      <c r="D615" s="43">
        <v>3275</v>
      </c>
    </row>
    <row r="616" spans="1:4" x14ac:dyDescent="0.25">
      <c r="A616" s="43" t="s">
        <v>829</v>
      </c>
      <c r="B616" s="43" t="s">
        <v>839</v>
      </c>
      <c r="C616" s="43" t="s">
        <v>192</v>
      </c>
      <c r="D616" s="43">
        <v>2745</v>
      </c>
    </row>
    <row r="617" spans="1:4" x14ac:dyDescent="0.25">
      <c r="A617" s="43" t="s">
        <v>829</v>
      </c>
      <c r="B617" s="43" t="s">
        <v>840</v>
      </c>
      <c r="C617" s="43" t="s">
        <v>284</v>
      </c>
      <c r="D617" s="43">
        <v>3000</v>
      </c>
    </row>
    <row r="618" spans="1:4" x14ac:dyDescent="0.25">
      <c r="A618" s="43" t="s">
        <v>829</v>
      </c>
      <c r="B618" s="43" t="s">
        <v>841</v>
      </c>
      <c r="C618" s="43" t="s">
        <v>194</v>
      </c>
      <c r="D618" s="43">
        <v>2843</v>
      </c>
    </row>
    <row r="619" spans="1:4" x14ac:dyDescent="0.25">
      <c r="A619" s="43" t="s">
        <v>829</v>
      </c>
      <c r="B619" s="43" t="s">
        <v>842</v>
      </c>
      <c r="C619" s="43" t="s">
        <v>207</v>
      </c>
      <c r="D619" s="43">
        <v>3263</v>
      </c>
    </row>
    <row r="620" spans="1:4" x14ac:dyDescent="0.25">
      <c r="A620" s="43" t="s">
        <v>829</v>
      </c>
      <c r="B620" s="43" t="s">
        <v>843</v>
      </c>
      <c r="C620" s="43" t="s">
        <v>184</v>
      </c>
      <c r="D620" s="43">
        <v>3263</v>
      </c>
    </row>
    <row r="621" spans="1:4" x14ac:dyDescent="0.25">
      <c r="A621" s="43" t="s">
        <v>829</v>
      </c>
      <c r="B621" s="43" t="s">
        <v>844</v>
      </c>
      <c r="C621" s="43" t="s">
        <v>184</v>
      </c>
      <c r="D621" s="43">
        <v>3263</v>
      </c>
    </row>
    <row r="622" spans="1:4" x14ac:dyDescent="0.25">
      <c r="A622" s="43" t="s">
        <v>829</v>
      </c>
      <c r="B622" s="43" t="s">
        <v>845</v>
      </c>
      <c r="C622" s="43" t="s">
        <v>258</v>
      </c>
      <c r="D622" s="43">
        <v>3285</v>
      </c>
    </row>
    <row r="623" spans="1:4" x14ac:dyDescent="0.25">
      <c r="A623" s="43" t="s">
        <v>829</v>
      </c>
      <c r="B623" s="43" t="s">
        <v>846</v>
      </c>
      <c r="C623" s="43" t="s">
        <v>184</v>
      </c>
      <c r="D623" s="43">
        <v>3219</v>
      </c>
    </row>
    <row r="624" spans="1:4" x14ac:dyDescent="0.25">
      <c r="A624" s="43" t="s">
        <v>829</v>
      </c>
      <c r="B624" s="43" t="s">
        <v>847</v>
      </c>
      <c r="C624" s="43" t="s">
        <v>258</v>
      </c>
      <c r="D624" s="43">
        <v>3500</v>
      </c>
    </row>
    <row r="625" spans="1:4" x14ac:dyDescent="0.25">
      <c r="A625" s="43" t="s">
        <v>829</v>
      </c>
      <c r="B625" s="43" t="s">
        <v>848</v>
      </c>
      <c r="C625" s="43" t="s">
        <v>269</v>
      </c>
      <c r="D625" s="43">
        <v>3500</v>
      </c>
    </row>
    <row r="626" spans="1:4" x14ac:dyDescent="0.25">
      <c r="A626" s="43" t="s">
        <v>829</v>
      </c>
      <c r="B626" s="43" t="s">
        <v>849</v>
      </c>
      <c r="C626" s="43" t="s">
        <v>185</v>
      </c>
      <c r="D626" s="43">
        <v>3450</v>
      </c>
    </row>
    <row r="627" spans="1:4" x14ac:dyDescent="0.25">
      <c r="A627" s="43" t="s">
        <v>829</v>
      </c>
      <c r="B627" s="43" t="s">
        <v>850</v>
      </c>
      <c r="C627" s="43" t="s">
        <v>284</v>
      </c>
      <c r="D627" s="43">
        <v>2183</v>
      </c>
    </row>
    <row r="628" spans="1:4" x14ac:dyDescent="0.25">
      <c r="A628" s="43" t="s">
        <v>829</v>
      </c>
      <c r="B628" s="43" t="s">
        <v>851</v>
      </c>
      <c r="C628" s="43" t="s">
        <v>200</v>
      </c>
      <c r="D628" s="43">
        <v>2293</v>
      </c>
    </row>
    <row r="629" spans="1:4" x14ac:dyDescent="0.25">
      <c r="A629" s="43" t="s">
        <v>829</v>
      </c>
      <c r="B629" s="43" t="s">
        <v>852</v>
      </c>
      <c r="C629" s="43" t="s">
        <v>213</v>
      </c>
      <c r="D629" s="43">
        <v>2900</v>
      </c>
    </row>
    <row r="630" spans="1:4" x14ac:dyDescent="0.25">
      <c r="A630" s="43" t="s">
        <v>829</v>
      </c>
      <c r="B630" s="43" t="s">
        <v>853</v>
      </c>
      <c r="C630" s="43" t="s">
        <v>213</v>
      </c>
      <c r="D630" s="43">
        <v>3050</v>
      </c>
    </row>
    <row r="631" spans="1:4" x14ac:dyDescent="0.25">
      <c r="A631" s="43" t="s">
        <v>854</v>
      </c>
      <c r="B631" s="43" t="s">
        <v>855</v>
      </c>
      <c r="C631" s="43" t="s">
        <v>200</v>
      </c>
      <c r="D631" s="43">
        <v>2325</v>
      </c>
    </row>
    <row r="632" spans="1:4" x14ac:dyDescent="0.25">
      <c r="A632" s="43" t="s">
        <v>854</v>
      </c>
      <c r="B632" s="43" t="s">
        <v>856</v>
      </c>
      <c r="C632" s="43" t="s">
        <v>284</v>
      </c>
      <c r="D632" s="43">
        <v>2500</v>
      </c>
    </row>
    <row r="633" spans="1:4" x14ac:dyDescent="0.25">
      <c r="A633" s="43" t="s">
        <v>854</v>
      </c>
      <c r="B633" s="43" t="s">
        <v>857</v>
      </c>
      <c r="C633" s="43" t="s">
        <v>196</v>
      </c>
      <c r="D633" s="43">
        <v>2800</v>
      </c>
    </row>
    <row r="634" spans="1:4" x14ac:dyDescent="0.25">
      <c r="A634" s="43" t="s">
        <v>854</v>
      </c>
      <c r="B634" s="43" t="s">
        <v>858</v>
      </c>
      <c r="C634" s="43" t="s">
        <v>200</v>
      </c>
      <c r="D634" s="43">
        <v>2565</v>
      </c>
    </row>
    <row r="635" spans="1:4" x14ac:dyDescent="0.25">
      <c r="A635" s="43" t="s">
        <v>854</v>
      </c>
      <c r="B635" s="43" t="s">
        <v>859</v>
      </c>
      <c r="C635" s="43" t="s">
        <v>213</v>
      </c>
      <c r="D635" s="43">
        <v>2700</v>
      </c>
    </row>
    <row r="636" spans="1:4" x14ac:dyDescent="0.25">
      <c r="A636" s="43" t="s">
        <v>854</v>
      </c>
      <c r="B636" s="43" t="s">
        <v>860</v>
      </c>
      <c r="C636" s="43" t="s">
        <v>196</v>
      </c>
      <c r="D636" s="43">
        <v>2700</v>
      </c>
    </row>
    <row r="637" spans="1:4" x14ac:dyDescent="0.25">
      <c r="A637" s="43" t="s">
        <v>854</v>
      </c>
      <c r="B637" s="43" t="s">
        <v>861</v>
      </c>
      <c r="C637" s="43" t="s">
        <v>194</v>
      </c>
      <c r="D637" s="43">
        <v>2684</v>
      </c>
    </row>
    <row r="638" spans="1:4" x14ac:dyDescent="0.25">
      <c r="A638" s="43" t="s">
        <v>854</v>
      </c>
      <c r="B638" s="43" t="s">
        <v>862</v>
      </c>
      <c r="C638" s="43" t="s">
        <v>196</v>
      </c>
      <c r="D638" s="43">
        <v>2425</v>
      </c>
    </row>
    <row r="639" spans="1:4" x14ac:dyDescent="0.25">
      <c r="A639" s="43" t="s">
        <v>854</v>
      </c>
      <c r="B639" s="43" t="s">
        <v>863</v>
      </c>
      <c r="C639" s="43" t="s">
        <v>213</v>
      </c>
      <c r="D639" s="43">
        <v>2660</v>
      </c>
    </row>
    <row r="640" spans="1:4" x14ac:dyDescent="0.25">
      <c r="A640" s="43" t="s">
        <v>854</v>
      </c>
      <c r="B640" s="43" t="s">
        <v>864</v>
      </c>
      <c r="C640" s="43" t="s">
        <v>213</v>
      </c>
      <c r="D640" s="43">
        <v>2800</v>
      </c>
    </row>
    <row r="641" spans="1:4" x14ac:dyDescent="0.25">
      <c r="A641" s="43" t="s">
        <v>854</v>
      </c>
      <c r="B641" s="43" t="s">
        <v>865</v>
      </c>
      <c r="C641" s="43" t="s">
        <v>213</v>
      </c>
      <c r="D641" s="43">
        <v>2800</v>
      </c>
    </row>
    <row r="642" spans="1:4" x14ac:dyDescent="0.25">
      <c r="A642" s="43" t="s">
        <v>854</v>
      </c>
      <c r="B642" s="43" t="s">
        <v>866</v>
      </c>
      <c r="C642" s="43" t="s">
        <v>196</v>
      </c>
      <c r="D642" s="43">
        <v>2800</v>
      </c>
    </row>
    <row r="643" spans="1:4" x14ac:dyDescent="0.25">
      <c r="A643" s="43" t="s">
        <v>854</v>
      </c>
      <c r="B643" s="43" t="s">
        <v>867</v>
      </c>
      <c r="C643" s="43" t="s">
        <v>196</v>
      </c>
      <c r="D643" s="43">
        <v>2668</v>
      </c>
    </row>
    <row r="644" spans="1:4" x14ac:dyDescent="0.25">
      <c r="A644" s="43" t="s">
        <v>854</v>
      </c>
      <c r="B644" s="43" t="s">
        <v>868</v>
      </c>
      <c r="C644" s="43" t="s">
        <v>196</v>
      </c>
      <c r="D644" s="43">
        <v>3260</v>
      </c>
    </row>
    <row r="645" spans="1:4" x14ac:dyDescent="0.25">
      <c r="A645" s="43" t="s">
        <v>854</v>
      </c>
      <c r="B645" s="43" t="s">
        <v>869</v>
      </c>
      <c r="C645" s="43" t="s">
        <v>196</v>
      </c>
      <c r="D645" s="43">
        <v>3414</v>
      </c>
    </row>
    <row r="646" spans="1:4" x14ac:dyDescent="0.25">
      <c r="A646" s="43" t="s">
        <v>854</v>
      </c>
      <c r="B646" s="43" t="s">
        <v>870</v>
      </c>
      <c r="C646" s="43" t="s">
        <v>216</v>
      </c>
      <c r="D646" s="43">
        <v>3174</v>
      </c>
    </row>
    <row r="647" spans="1:4" x14ac:dyDescent="0.25">
      <c r="A647" s="43" t="s">
        <v>854</v>
      </c>
      <c r="B647" s="43" t="s">
        <v>871</v>
      </c>
      <c r="C647" s="43" t="s">
        <v>223</v>
      </c>
      <c r="D647" s="43">
        <v>3480</v>
      </c>
    </row>
    <row r="648" spans="1:4" x14ac:dyDescent="0.25">
      <c r="A648" s="43" t="s">
        <v>854</v>
      </c>
      <c r="B648" s="43" t="s">
        <v>872</v>
      </c>
      <c r="C648" s="43" t="s">
        <v>185</v>
      </c>
      <c r="D648" s="43">
        <v>3188</v>
      </c>
    </row>
    <row r="649" spans="1:4" x14ac:dyDescent="0.25">
      <c r="A649" s="43" t="s">
        <v>854</v>
      </c>
      <c r="B649" s="43" t="s">
        <v>873</v>
      </c>
      <c r="C649" s="43" t="s">
        <v>185</v>
      </c>
      <c r="D649" s="43">
        <v>3339</v>
      </c>
    </row>
    <row r="650" spans="1:4" x14ac:dyDescent="0.25">
      <c r="A650" s="43" t="s">
        <v>854</v>
      </c>
      <c r="B650" s="43" t="s">
        <v>874</v>
      </c>
      <c r="C650" s="43" t="s">
        <v>327</v>
      </c>
      <c r="D650" s="43">
        <v>3320</v>
      </c>
    </row>
    <row r="651" spans="1:4" x14ac:dyDescent="0.25">
      <c r="A651" s="43" t="s">
        <v>854</v>
      </c>
      <c r="B651" s="43" t="s">
        <v>875</v>
      </c>
      <c r="C651" s="43" t="s">
        <v>184</v>
      </c>
      <c r="D651" s="43">
        <v>3350</v>
      </c>
    </row>
    <row r="652" spans="1:4" x14ac:dyDescent="0.25">
      <c r="A652" s="43" t="s">
        <v>854</v>
      </c>
      <c r="B652" s="43" t="s">
        <v>876</v>
      </c>
      <c r="C652" s="43" t="s">
        <v>225</v>
      </c>
      <c r="D652" s="43">
        <v>3602</v>
      </c>
    </row>
    <row r="653" spans="1:4" x14ac:dyDescent="0.25">
      <c r="A653" s="43" t="s">
        <v>854</v>
      </c>
      <c r="B653" s="43" t="s">
        <v>877</v>
      </c>
      <c r="C653" s="43" t="s">
        <v>327</v>
      </c>
      <c r="D653" s="43">
        <v>3370</v>
      </c>
    </row>
    <row r="654" spans="1:4" x14ac:dyDescent="0.25">
      <c r="A654" s="43" t="s">
        <v>854</v>
      </c>
      <c r="B654" s="43" t="s">
        <v>878</v>
      </c>
      <c r="C654" s="43" t="s">
        <v>327</v>
      </c>
      <c r="D654" s="43">
        <v>3225</v>
      </c>
    </row>
    <row r="655" spans="1:4" x14ac:dyDescent="0.25">
      <c r="A655" s="43" t="s">
        <v>854</v>
      </c>
      <c r="B655" s="43" t="s">
        <v>879</v>
      </c>
      <c r="C655" s="43" t="s">
        <v>258</v>
      </c>
      <c r="D655" s="43">
        <v>3300</v>
      </c>
    </row>
    <row r="656" spans="1:4" x14ac:dyDescent="0.25">
      <c r="A656" s="43" t="s">
        <v>854</v>
      </c>
      <c r="B656" s="43" t="s">
        <v>880</v>
      </c>
      <c r="C656" s="43" t="s">
        <v>269</v>
      </c>
      <c r="D656" s="43">
        <v>3300</v>
      </c>
    </row>
    <row r="657" spans="1:4" x14ac:dyDescent="0.25">
      <c r="A657" s="43" t="s">
        <v>854</v>
      </c>
      <c r="B657" s="43" t="s">
        <v>881</v>
      </c>
      <c r="C657" s="43" t="s">
        <v>398</v>
      </c>
      <c r="D657" s="43">
        <v>3300</v>
      </c>
    </row>
    <row r="658" spans="1:4" x14ac:dyDescent="0.25">
      <c r="A658" s="43" t="s">
        <v>854</v>
      </c>
      <c r="B658" s="43" t="s">
        <v>882</v>
      </c>
      <c r="C658" s="43" t="s">
        <v>200</v>
      </c>
      <c r="D658" s="43">
        <v>2853</v>
      </c>
    </row>
    <row r="659" spans="1:4" x14ac:dyDescent="0.25">
      <c r="A659" s="43" t="s">
        <v>854</v>
      </c>
      <c r="B659" s="43" t="s">
        <v>883</v>
      </c>
      <c r="C659" s="43" t="s">
        <v>194</v>
      </c>
      <c r="D659" s="43">
        <v>2992</v>
      </c>
    </row>
    <row r="660" spans="1:4" x14ac:dyDescent="0.25">
      <c r="A660" s="43" t="s">
        <v>854</v>
      </c>
      <c r="B660" s="43" t="s">
        <v>884</v>
      </c>
      <c r="C660" s="43" t="s">
        <v>216</v>
      </c>
      <c r="D660" s="43">
        <v>3225</v>
      </c>
    </row>
    <row r="661" spans="1:4" x14ac:dyDescent="0.25">
      <c r="A661" s="43" t="s">
        <v>854</v>
      </c>
      <c r="B661" s="43" t="s">
        <v>885</v>
      </c>
      <c r="C661" s="43" t="s">
        <v>219</v>
      </c>
      <c r="D661" s="43">
        <v>3268</v>
      </c>
    </row>
    <row r="662" spans="1:4" x14ac:dyDescent="0.25">
      <c r="A662" s="43" t="s">
        <v>854</v>
      </c>
      <c r="B662" s="43" t="s">
        <v>886</v>
      </c>
      <c r="C662" s="43" t="s">
        <v>205</v>
      </c>
      <c r="D662" s="43">
        <v>3279</v>
      </c>
    </row>
    <row r="663" spans="1:4" x14ac:dyDescent="0.25">
      <c r="A663" s="43" t="s">
        <v>854</v>
      </c>
      <c r="B663" s="43" t="s">
        <v>887</v>
      </c>
      <c r="C663" s="43" t="s">
        <v>181</v>
      </c>
      <c r="D663" s="43">
        <v>3800</v>
      </c>
    </row>
    <row r="664" spans="1:4" x14ac:dyDescent="0.25">
      <c r="A664" s="43" t="s">
        <v>854</v>
      </c>
      <c r="B664" s="43" t="s">
        <v>888</v>
      </c>
      <c r="C664" s="43" t="s">
        <v>213</v>
      </c>
      <c r="D664" s="43">
        <v>3000</v>
      </c>
    </row>
    <row r="665" spans="1:4" x14ac:dyDescent="0.25">
      <c r="A665" s="43" t="s">
        <v>854</v>
      </c>
      <c r="B665" s="43" t="s">
        <v>889</v>
      </c>
      <c r="C665" s="43" t="s">
        <v>213</v>
      </c>
      <c r="D665" s="43">
        <v>3160</v>
      </c>
    </row>
    <row r="666" spans="1:4" x14ac:dyDescent="0.25">
      <c r="A666" s="43" t="s">
        <v>854</v>
      </c>
      <c r="B666" s="43" t="s">
        <v>890</v>
      </c>
      <c r="C666" s="43" t="s">
        <v>216</v>
      </c>
      <c r="D666" s="43">
        <v>3239</v>
      </c>
    </row>
    <row r="667" spans="1:4" x14ac:dyDescent="0.25">
      <c r="A667" s="43" t="s">
        <v>854</v>
      </c>
      <c r="B667" s="43" t="s">
        <v>891</v>
      </c>
      <c r="C667" s="43" t="s">
        <v>216</v>
      </c>
      <c r="D667" s="43">
        <v>3471</v>
      </c>
    </row>
    <row r="668" spans="1:4" x14ac:dyDescent="0.25">
      <c r="A668" s="43" t="s">
        <v>854</v>
      </c>
      <c r="B668" s="43" t="s">
        <v>892</v>
      </c>
      <c r="C668" s="43" t="s">
        <v>196</v>
      </c>
      <c r="D668" s="43">
        <v>3591</v>
      </c>
    </row>
    <row r="669" spans="1:4" x14ac:dyDescent="0.25">
      <c r="A669" s="43" t="s">
        <v>854</v>
      </c>
      <c r="B669" s="43" t="s">
        <v>893</v>
      </c>
      <c r="C669" s="43" t="s">
        <v>196</v>
      </c>
      <c r="D669" s="43">
        <v>3150</v>
      </c>
    </row>
    <row r="670" spans="1:4" x14ac:dyDescent="0.25">
      <c r="A670" s="43" t="s">
        <v>854</v>
      </c>
      <c r="B670" s="43" t="s">
        <v>894</v>
      </c>
      <c r="C670" s="43" t="s">
        <v>200</v>
      </c>
      <c r="D670" s="43">
        <v>2520</v>
      </c>
    </row>
    <row r="671" spans="1:4" x14ac:dyDescent="0.25">
      <c r="A671" s="43" t="s">
        <v>854</v>
      </c>
      <c r="B671" s="43" t="s">
        <v>895</v>
      </c>
      <c r="C671" s="43" t="s">
        <v>211</v>
      </c>
      <c r="D671" s="43">
        <v>2800</v>
      </c>
    </row>
    <row r="672" spans="1:4" x14ac:dyDescent="0.25">
      <c r="A672" s="43" t="s">
        <v>854</v>
      </c>
      <c r="B672" s="43" t="s">
        <v>896</v>
      </c>
      <c r="C672" s="43" t="s">
        <v>200</v>
      </c>
      <c r="D672" s="43">
        <v>2566</v>
      </c>
    </row>
    <row r="673" spans="1:4" x14ac:dyDescent="0.25">
      <c r="A673" s="43" t="s">
        <v>854</v>
      </c>
      <c r="B673" s="43" t="s">
        <v>897</v>
      </c>
      <c r="C673" s="43" t="s">
        <v>192</v>
      </c>
      <c r="D673" s="43">
        <v>2250</v>
      </c>
    </row>
    <row r="674" spans="1:4" x14ac:dyDescent="0.25">
      <c r="A674" s="43" t="s">
        <v>854</v>
      </c>
      <c r="B674" s="43" t="s">
        <v>898</v>
      </c>
      <c r="C674" s="43" t="s">
        <v>200</v>
      </c>
      <c r="D674" s="43">
        <v>2299</v>
      </c>
    </row>
    <row r="675" spans="1:4" x14ac:dyDescent="0.25">
      <c r="A675" s="43" t="s">
        <v>854</v>
      </c>
      <c r="B675" s="43" t="s">
        <v>899</v>
      </c>
      <c r="C675" s="43" t="s">
        <v>284</v>
      </c>
      <c r="D675" s="43">
        <v>2590</v>
      </c>
    </row>
    <row r="676" spans="1:4" x14ac:dyDescent="0.25">
      <c r="A676" s="43" t="s">
        <v>854</v>
      </c>
      <c r="B676" s="43" t="s">
        <v>900</v>
      </c>
      <c r="C676" s="43" t="s">
        <v>211</v>
      </c>
      <c r="D676" s="43">
        <v>2853</v>
      </c>
    </row>
    <row r="677" spans="1:4" x14ac:dyDescent="0.25">
      <c r="A677" s="43" t="s">
        <v>854</v>
      </c>
      <c r="B677" s="43" t="s">
        <v>901</v>
      </c>
      <c r="C677" s="43" t="s">
        <v>200</v>
      </c>
      <c r="D677" s="43">
        <v>2617</v>
      </c>
    </row>
    <row r="678" spans="1:4" x14ac:dyDescent="0.25">
      <c r="A678" s="43" t="s">
        <v>854</v>
      </c>
      <c r="B678" s="43" t="s">
        <v>902</v>
      </c>
      <c r="C678" s="43" t="s">
        <v>200</v>
      </c>
      <c r="D678" s="43">
        <v>2520</v>
      </c>
    </row>
    <row r="679" spans="1:4" x14ac:dyDescent="0.25">
      <c r="A679" s="43" t="s">
        <v>854</v>
      </c>
      <c r="B679" s="43" t="s">
        <v>903</v>
      </c>
      <c r="C679" s="43" t="s">
        <v>194</v>
      </c>
      <c r="D679" s="43">
        <v>2800</v>
      </c>
    </row>
    <row r="680" spans="1:4" x14ac:dyDescent="0.25">
      <c r="A680" s="43" t="s">
        <v>854</v>
      </c>
      <c r="B680" s="43" t="s">
        <v>904</v>
      </c>
      <c r="C680" s="43" t="s">
        <v>200</v>
      </c>
      <c r="D680" s="43">
        <v>3102</v>
      </c>
    </row>
    <row r="681" spans="1:4" x14ac:dyDescent="0.25">
      <c r="A681" s="43" t="s">
        <v>854</v>
      </c>
      <c r="B681" s="43" t="s">
        <v>905</v>
      </c>
      <c r="C681" s="43" t="s">
        <v>213</v>
      </c>
      <c r="D681" s="43">
        <v>2710</v>
      </c>
    </row>
    <row r="682" spans="1:4" x14ac:dyDescent="0.25">
      <c r="A682" s="43" t="s">
        <v>854</v>
      </c>
      <c r="B682" s="43" t="s">
        <v>906</v>
      </c>
      <c r="C682" s="43" t="s">
        <v>213</v>
      </c>
      <c r="D682" s="43">
        <v>3078</v>
      </c>
    </row>
    <row r="683" spans="1:4" x14ac:dyDescent="0.25">
      <c r="A683" s="43" t="s">
        <v>854</v>
      </c>
      <c r="B683" s="43" t="s">
        <v>907</v>
      </c>
      <c r="C683" s="43" t="s">
        <v>211</v>
      </c>
      <c r="D683" s="43">
        <v>2360</v>
      </c>
    </row>
    <row r="684" spans="1:4" x14ac:dyDescent="0.25">
      <c r="A684" s="43" t="s">
        <v>854</v>
      </c>
      <c r="B684" s="43" t="s">
        <v>908</v>
      </c>
      <c r="C684" s="43" t="s">
        <v>211</v>
      </c>
      <c r="D684" s="43">
        <v>2700</v>
      </c>
    </row>
    <row r="685" spans="1:4" x14ac:dyDescent="0.25">
      <c r="A685" s="43" t="s">
        <v>854</v>
      </c>
      <c r="B685" s="43" t="s">
        <v>909</v>
      </c>
      <c r="C685" s="43" t="s">
        <v>211</v>
      </c>
      <c r="D685" s="43">
        <v>2360</v>
      </c>
    </row>
    <row r="686" spans="1:4" x14ac:dyDescent="0.25">
      <c r="A686" s="43" t="s">
        <v>910</v>
      </c>
      <c r="B686" s="43" t="s">
        <v>911</v>
      </c>
      <c r="C686" s="43" t="s">
        <v>260</v>
      </c>
      <c r="D686" s="43">
        <v>2380</v>
      </c>
    </row>
    <row r="687" spans="1:4" x14ac:dyDescent="0.25">
      <c r="A687" s="43" t="s">
        <v>910</v>
      </c>
      <c r="B687" s="43" t="s">
        <v>912</v>
      </c>
      <c r="C687" s="43" t="s">
        <v>260</v>
      </c>
      <c r="D687" s="43">
        <v>2337</v>
      </c>
    </row>
    <row r="688" spans="1:4" x14ac:dyDescent="0.25">
      <c r="A688" s="43" t="s">
        <v>913</v>
      </c>
      <c r="B688" s="43" t="s">
        <v>914</v>
      </c>
      <c r="C688" s="43" t="s">
        <v>200</v>
      </c>
      <c r="D688" s="43">
        <v>2700</v>
      </c>
    </row>
    <row r="689" spans="1:4" x14ac:dyDescent="0.25">
      <c r="A689" s="43" t="s">
        <v>913</v>
      </c>
      <c r="B689" s="43" t="s">
        <v>915</v>
      </c>
      <c r="C689" s="43" t="s">
        <v>213</v>
      </c>
      <c r="D689" s="43">
        <v>2730</v>
      </c>
    </row>
    <row r="690" spans="1:4" x14ac:dyDescent="0.25">
      <c r="A690" s="43" t="s">
        <v>913</v>
      </c>
      <c r="B690" s="43" t="s">
        <v>916</v>
      </c>
      <c r="C690" s="43" t="s">
        <v>213</v>
      </c>
      <c r="D690" s="43">
        <v>2730</v>
      </c>
    </row>
    <row r="691" spans="1:4" x14ac:dyDescent="0.25">
      <c r="A691" s="43" t="s">
        <v>913</v>
      </c>
      <c r="B691" s="43" t="s">
        <v>917</v>
      </c>
      <c r="C691" s="43" t="s">
        <v>216</v>
      </c>
      <c r="D691" s="43">
        <v>2625</v>
      </c>
    </row>
    <row r="692" spans="1:4" x14ac:dyDescent="0.25">
      <c r="A692" s="43" t="s">
        <v>918</v>
      </c>
      <c r="B692" s="43" t="s">
        <v>919</v>
      </c>
      <c r="C692" s="43" t="s">
        <v>192</v>
      </c>
      <c r="D692" s="43">
        <v>1918</v>
      </c>
    </row>
    <row r="693" spans="1:4" x14ac:dyDescent="0.25">
      <c r="A693" s="43" t="s">
        <v>918</v>
      </c>
      <c r="B693" s="43" t="s">
        <v>920</v>
      </c>
      <c r="C693" s="43" t="s">
        <v>284</v>
      </c>
      <c r="D693" s="43">
        <v>2138</v>
      </c>
    </row>
    <row r="694" spans="1:4" x14ac:dyDescent="0.25">
      <c r="A694" s="43" t="s">
        <v>918</v>
      </c>
      <c r="B694" s="43" t="s">
        <v>921</v>
      </c>
      <c r="C694" s="43" t="s">
        <v>192</v>
      </c>
      <c r="D694" s="43">
        <v>2230</v>
      </c>
    </row>
    <row r="695" spans="1:4" x14ac:dyDescent="0.25">
      <c r="A695" s="43" t="s">
        <v>922</v>
      </c>
      <c r="B695" s="43" t="s">
        <v>923</v>
      </c>
      <c r="C695" s="43" t="s">
        <v>194</v>
      </c>
      <c r="D695" s="43">
        <v>2850</v>
      </c>
    </row>
    <row r="696" spans="1:4" x14ac:dyDescent="0.25">
      <c r="A696" s="43" t="s">
        <v>922</v>
      </c>
      <c r="B696" s="43" t="s">
        <v>924</v>
      </c>
      <c r="C696" s="43" t="s">
        <v>213</v>
      </c>
      <c r="D696" s="43">
        <v>2950</v>
      </c>
    </row>
    <row r="697" spans="1:4" x14ac:dyDescent="0.25">
      <c r="A697" s="43" t="s">
        <v>925</v>
      </c>
      <c r="B697" s="43" t="s">
        <v>926</v>
      </c>
      <c r="C697" s="43" t="s">
        <v>196</v>
      </c>
      <c r="D697" s="43">
        <v>2756</v>
      </c>
    </row>
    <row r="698" spans="1:4" x14ac:dyDescent="0.25">
      <c r="A698" s="43" t="s">
        <v>925</v>
      </c>
      <c r="B698" s="43" t="s">
        <v>927</v>
      </c>
      <c r="C698" s="43" t="s">
        <v>216</v>
      </c>
      <c r="D698" s="43">
        <v>3073</v>
      </c>
    </row>
    <row r="699" spans="1:4" x14ac:dyDescent="0.25">
      <c r="A699" s="43" t="s">
        <v>925</v>
      </c>
      <c r="B699" s="43" t="s">
        <v>928</v>
      </c>
      <c r="C699" s="43" t="s">
        <v>225</v>
      </c>
      <c r="D699" s="43">
        <v>2857</v>
      </c>
    </row>
    <row r="700" spans="1:4" x14ac:dyDescent="0.25">
      <c r="A700" s="43" t="s">
        <v>929</v>
      </c>
      <c r="B700" s="43" t="s">
        <v>930</v>
      </c>
      <c r="C700" s="43" t="s">
        <v>192</v>
      </c>
      <c r="D700" s="43">
        <v>2590</v>
      </c>
    </row>
    <row r="701" spans="1:4" x14ac:dyDescent="0.25">
      <c r="A701" s="43" t="s">
        <v>929</v>
      </c>
      <c r="B701" s="43" t="s">
        <v>931</v>
      </c>
      <c r="C701" s="43" t="s">
        <v>194</v>
      </c>
      <c r="D701" s="43">
        <v>2778</v>
      </c>
    </row>
    <row r="702" spans="1:4" x14ac:dyDescent="0.25">
      <c r="A702" s="43" t="s">
        <v>929</v>
      </c>
      <c r="B702" s="43" t="s">
        <v>932</v>
      </c>
      <c r="C702" s="43" t="s">
        <v>284</v>
      </c>
      <c r="D702" s="43">
        <v>3306</v>
      </c>
    </row>
    <row r="703" spans="1:4" x14ac:dyDescent="0.25">
      <c r="A703" s="43" t="s">
        <v>929</v>
      </c>
      <c r="B703" s="43" t="s">
        <v>933</v>
      </c>
      <c r="C703" s="43" t="s">
        <v>194</v>
      </c>
      <c r="D703" s="43">
        <v>3306</v>
      </c>
    </row>
    <row r="704" spans="1:4" x14ac:dyDescent="0.25">
      <c r="A704" s="43" t="s">
        <v>929</v>
      </c>
      <c r="B704" s="43" t="s">
        <v>934</v>
      </c>
      <c r="C704" s="43" t="s">
        <v>207</v>
      </c>
      <c r="D704" s="43">
        <v>3481</v>
      </c>
    </row>
    <row r="705" spans="1:4" x14ac:dyDescent="0.25">
      <c r="A705" s="43" t="s">
        <v>929</v>
      </c>
      <c r="B705" s="43" t="s">
        <v>935</v>
      </c>
      <c r="C705" s="43" t="s">
        <v>327</v>
      </c>
      <c r="D705" s="43">
        <v>3450</v>
      </c>
    </row>
    <row r="706" spans="1:4" x14ac:dyDescent="0.25">
      <c r="A706" s="43" t="s">
        <v>929</v>
      </c>
      <c r="B706" s="43" t="s">
        <v>936</v>
      </c>
      <c r="C706" s="43" t="s">
        <v>185</v>
      </c>
      <c r="D706" s="43">
        <v>3452</v>
      </c>
    </row>
    <row r="707" spans="1:4" x14ac:dyDescent="0.25">
      <c r="A707" s="43" t="s">
        <v>929</v>
      </c>
      <c r="B707" s="43" t="s">
        <v>937</v>
      </c>
      <c r="C707" s="43" t="s">
        <v>205</v>
      </c>
      <c r="D707" s="43">
        <v>3408</v>
      </c>
    </row>
    <row r="708" spans="1:4" x14ac:dyDescent="0.25">
      <c r="A708" s="43" t="s">
        <v>929</v>
      </c>
      <c r="B708" s="43" t="s">
        <v>938</v>
      </c>
      <c r="C708" s="43" t="s">
        <v>213</v>
      </c>
      <c r="D708" s="43">
        <v>3383</v>
      </c>
    </row>
    <row r="709" spans="1:4" x14ac:dyDescent="0.25">
      <c r="A709" s="43" t="s">
        <v>929</v>
      </c>
      <c r="B709" s="43" t="s">
        <v>939</v>
      </c>
      <c r="C709" s="43" t="s">
        <v>213</v>
      </c>
      <c r="D709" s="43">
        <v>2852</v>
      </c>
    </row>
    <row r="710" spans="1:4" x14ac:dyDescent="0.25">
      <c r="A710" s="43" t="s">
        <v>929</v>
      </c>
      <c r="B710" s="43" t="s">
        <v>940</v>
      </c>
      <c r="C710" s="43" t="s">
        <v>211</v>
      </c>
      <c r="D710" s="43">
        <v>3091</v>
      </c>
    </row>
    <row r="711" spans="1:4" x14ac:dyDescent="0.25">
      <c r="A711" s="43" t="s">
        <v>929</v>
      </c>
      <c r="B711" s="43" t="s">
        <v>941</v>
      </c>
      <c r="C711" s="43" t="s">
        <v>200</v>
      </c>
      <c r="D711" s="43">
        <v>3484</v>
      </c>
    </row>
    <row r="712" spans="1:4" x14ac:dyDescent="0.25">
      <c r="A712" s="43" t="s">
        <v>929</v>
      </c>
      <c r="B712" s="43" t="s">
        <v>942</v>
      </c>
      <c r="C712" s="43" t="s">
        <v>196</v>
      </c>
      <c r="D712" s="43">
        <v>3484</v>
      </c>
    </row>
    <row r="713" spans="1:4" x14ac:dyDescent="0.25">
      <c r="A713" s="43" t="s">
        <v>929</v>
      </c>
      <c r="B713" s="43" t="s">
        <v>943</v>
      </c>
      <c r="C713" s="43" t="s">
        <v>194</v>
      </c>
      <c r="D713" s="43">
        <v>3464</v>
      </c>
    </row>
    <row r="714" spans="1:4" x14ac:dyDescent="0.25">
      <c r="A714" s="43" t="s">
        <v>929</v>
      </c>
      <c r="B714" s="43" t="s">
        <v>944</v>
      </c>
      <c r="C714" s="43" t="s">
        <v>196</v>
      </c>
      <c r="D714" s="43">
        <v>3583</v>
      </c>
    </row>
    <row r="715" spans="1:4" x14ac:dyDescent="0.25">
      <c r="A715" s="43" t="s">
        <v>929</v>
      </c>
      <c r="B715" s="43" t="s">
        <v>945</v>
      </c>
      <c r="C715" s="43" t="s">
        <v>219</v>
      </c>
      <c r="D715" s="43">
        <v>3600</v>
      </c>
    </row>
    <row r="716" spans="1:4" x14ac:dyDescent="0.25">
      <c r="A716" s="43" t="s">
        <v>929</v>
      </c>
      <c r="B716" s="43" t="s">
        <v>946</v>
      </c>
      <c r="C716" s="43" t="s">
        <v>284</v>
      </c>
      <c r="D716" s="43">
        <v>3384</v>
      </c>
    </row>
    <row r="717" spans="1:4" x14ac:dyDescent="0.25">
      <c r="A717" s="43" t="s">
        <v>929</v>
      </c>
      <c r="B717" s="43" t="s">
        <v>947</v>
      </c>
      <c r="C717" s="43" t="s">
        <v>225</v>
      </c>
      <c r="D717" s="43">
        <v>3725</v>
      </c>
    </row>
    <row r="718" spans="1:4" x14ac:dyDescent="0.25">
      <c r="A718" s="43" t="s">
        <v>929</v>
      </c>
      <c r="B718" s="43" t="s">
        <v>948</v>
      </c>
      <c r="C718" s="43" t="s">
        <v>327</v>
      </c>
      <c r="D718" s="43">
        <v>3725</v>
      </c>
    </row>
    <row r="719" spans="1:4" x14ac:dyDescent="0.25">
      <c r="A719" s="43" t="s">
        <v>929</v>
      </c>
      <c r="B719" s="43" t="s">
        <v>949</v>
      </c>
      <c r="C719" s="43" t="s">
        <v>196</v>
      </c>
      <c r="D719" s="43">
        <v>2860</v>
      </c>
    </row>
    <row r="720" spans="1:4" x14ac:dyDescent="0.25">
      <c r="A720" s="43" t="s">
        <v>929</v>
      </c>
      <c r="B720" s="43" t="s">
        <v>950</v>
      </c>
      <c r="C720" s="43" t="s">
        <v>185</v>
      </c>
      <c r="D720" s="43">
        <v>2988</v>
      </c>
    </row>
    <row r="721" spans="1:4" x14ac:dyDescent="0.25">
      <c r="A721" s="43" t="s">
        <v>929</v>
      </c>
      <c r="B721" s="43" t="s">
        <v>951</v>
      </c>
      <c r="C721" s="43" t="s">
        <v>185</v>
      </c>
      <c r="D721" s="43">
        <v>3450</v>
      </c>
    </row>
    <row r="722" spans="1:4" x14ac:dyDescent="0.25">
      <c r="A722" s="43" t="s">
        <v>929</v>
      </c>
      <c r="B722" s="43" t="s">
        <v>952</v>
      </c>
      <c r="C722" s="43" t="s">
        <v>205</v>
      </c>
      <c r="D722" s="43">
        <v>3410</v>
      </c>
    </row>
    <row r="723" spans="1:4" x14ac:dyDescent="0.25">
      <c r="A723" s="43" t="s">
        <v>929</v>
      </c>
      <c r="B723" s="43" t="s">
        <v>953</v>
      </c>
      <c r="C723" s="43" t="s">
        <v>185</v>
      </c>
      <c r="D723" s="43">
        <v>3346</v>
      </c>
    </row>
    <row r="724" spans="1:4" x14ac:dyDescent="0.25">
      <c r="A724" s="43" t="s">
        <v>929</v>
      </c>
      <c r="B724" s="43" t="s">
        <v>954</v>
      </c>
      <c r="C724" s="43" t="s">
        <v>284</v>
      </c>
      <c r="D724" s="43">
        <v>2700</v>
      </c>
    </row>
    <row r="725" spans="1:4" x14ac:dyDescent="0.25">
      <c r="A725" s="43" t="s">
        <v>929</v>
      </c>
      <c r="B725" s="43" t="s">
        <v>955</v>
      </c>
      <c r="C725" s="43" t="s">
        <v>200</v>
      </c>
      <c r="D725" s="43">
        <v>2780</v>
      </c>
    </row>
    <row r="726" spans="1:4" x14ac:dyDescent="0.25">
      <c r="A726" s="43" t="s">
        <v>929</v>
      </c>
      <c r="B726" s="43" t="s">
        <v>956</v>
      </c>
      <c r="C726" s="43" t="s">
        <v>194</v>
      </c>
      <c r="D726" s="43">
        <v>2780</v>
      </c>
    </row>
    <row r="727" spans="1:4" x14ac:dyDescent="0.25">
      <c r="A727" s="43" t="s">
        <v>957</v>
      </c>
      <c r="B727" s="43" t="s">
        <v>958</v>
      </c>
      <c r="C727" s="43" t="s">
        <v>216</v>
      </c>
      <c r="D727" s="43">
        <v>2248</v>
      </c>
    </row>
    <row r="728" spans="1:4" x14ac:dyDescent="0.25">
      <c r="A728" s="43" t="s">
        <v>957</v>
      </c>
      <c r="B728" s="43" t="s">
        <v>959</v>
      </c>
      <c r="C728" s="43" t="s">
        <v>216</v>
      </c>
      <c r="D728" s="43">
        <v>2375</v>
      </c>
    </row>
    <row r="729" spans="1:4" x14ac:dyDescent="0.25">
      <c r="A729" s="43" t="s">
        <v>957</v>
      </c>
      <c r="B729" s="43" t="s">
        <v>960</v>
      </c>
      <c r="C729" s="43" t="s">
        <v>216</v>
      </c>
      <c r="D729" s="43">
        <v>2469</v>
      </c>
    </row>
    <row r="730" spans="1:4" x14ac:dyDescent="0.25">
      <c r="A730" s="43" t="s">
        <v>957</v>
      </c>
      <c r="B730" s="43" t="s">
        <v>961</v>
      </c>
      <c r="C730" s="43" t="s">
        <v>219</v>
      </c>
      <c r="D730" s="43">
        <v>2552</v>
      </c>
    </row>
    <row r="731" spans="1:4" x14ac:dyDescent="0.25">
      <c r="A731" s="43" t="s">
        <v>957</v>
      </c>
      <c r="B731" s="43" t="s">
        <v>962</v>
      </c>
      <c r="C731" s="43" t="s">
        <v>225</v>
      </c>
      <c r="D731" s="43">
        <v>2756</v>
      </c>
    </row>
    <row r="732" spans="1:4" x14ac:dyDescent="0.25">
      <c r="A732" s="43" t="s">
        <v>957</v>
      </c>
      <c r="B732" s="43" t="s">
        <v>963</v>
      </c>
      <c r="C732" s="43" t="s">
        <v>225</v>
      </c>
      <c r="D732" s="43">
        <v>2469</v>
      </c>
    </row>
    <row r="733" spans="1:4" x14ac:dyDescent="0.25">
      <c r="A733" s="43" t="s">
        <v>957</v>
      </c>
      <c r="B733" s="43" t="s">
        <v>964</v>
      </c>
      <c r="C733" s="43" t="s">
        <v>207</v>
      </c>
      <c r="D733" s="43">
        <v>2508</v>
      </c>
    </row>
    <row r="734" spans="1:4" x14ac:dyDescent="0.25">
      <c r="A734" s="43" t="s">
        <v>957</v>
      </c>
      <c r="B734" s="43" t="s">
        <v>965</v>
      </c>
      <c r="C734" s="43" t="s">
        <v>207</v>
      </c>
      <c r="D734" s="43">
        <v>2937</v>
      </c>
    </row>
    <row r="735" spans="1:4" x14ac:dyDescent="0.25">
      <c r="A735" s="43" t="s">
        <v>957</v>
      </c>
      <c r="B735" s="43" t="s">
        <v>966</v>
      </c>
      <c r="C735" s="43" t="s">
        <v>205</v>
      </c>
      <c r="D735" s="43">
        <v>2248</v>
      </c>
    </row>
    <row r="736" spans="1:4" x14ac:dyDescent="0.25">
      <c r="A736" s="43" t="s">
        <v>957</v>
      </c>
      <c r="B736" s="43" t="s">
        <v>967</v>
      </c>
      <c r="C736" s="43" t="s">
        <v>225</v>
      </c>
      <c r="D736" s="43">
        <v>2374</v>
      </c>
    </row>
    <row r="737" spans="1:4" x14ac:dyDescent="0.25">
      <c r="A737" s="43" t="s">
        <v>957</v>
      </c>
      <c r="B737" s="43">
        <v>912</v>
      </c>
      <c r="C737" s="43" t="s">
        <v>213</v>
      </c>
      <c r="D737" s="43">
        <v>2095</v>
      </c>
    </row>
    <row r="738" spans="1:4" x14ac:dyDescent="0.25">
      <c r="A738" s="43" t="s">
        <v>957</v>
      </c>
      <c r="B738" s="43" t="s">
        <v>968</v>
      </c>
      <c r="C738" s="43" t="s">
        <v>213</v>
      </c>
      <c r="D738" s="43">
        <v>2138</v>
      </c>
    </row>
    <row r="739" spans="1:4" x14ac:dyDescent="0.25">
      <c r="A739" s="43" t="s">
        <v>957</v>
      </c>
      <c r="B739" s="43" t="s">
        <v>969</v>
      </c>
      <c r="C739" s="43" t="s">
        <v>196</v>
      </c>
      <c r="D739" s="43">
        <v>2070</v>
      </c>
    </row>
    <row r="740" spans="1:4" x14ac:dyDescent="0.25">
      <c r="A740" s="43" t="s">
        <v>957</v>
      </c>
      <c r="B740" s="43" t="s">
        <v>970</v>
      </c>
      <c r="C740" s="43" t="s">
        <v>211</v>
      </c>
      <c r="D740" s="43">
        <v>2635</v>
      </c>
    </row>
    <row r="741" spans="1:4" x14ac:dyDescent="0.25">
      <c r="A741" s="43" t="s">
        <v>957</v>
      </c>
      <c r="B741" s="43" t="s">
        <v>971</v>
      </c>
      <c r="C741" s="43" t="s">
        <v>213</v>
      </c>
      <c r="D741" s="43">
        <v>2734</v>
      </c>
    </row>
    <row r="742" spans="1:4" x14ac:dyDescent="0.25">
      <c r="A742" s="43" t="s">
        <v>957</v>
      </c>
      <c r="B742" s="43" t="s">
        <v>972</v>
      </c>
      <c r="C742" s="43" t="s">
        <v>196</v>
      </c>
      <c r="D742" s="43">
        <v>2734</v>
      </c>
    </row>
    <row r="743" spans="1:4" x14ac:dyDescent="0.25">
      <c r="A743" s="43" t="s">
        <v>957</v>
      </c>
      <c r="B743" s="43" t="s">
        <v>973</v>
      </c>
      <c r="C743" s="43" t="s">
        <v>216</v>
      </c>
      <c r="D743" s="43">
        <v>2601</v>
      </c>
    </row>
    <row r="744" spans="1:4" x14ac:dyDescent="0.25">
      <c r="A744" s="43" t="s">
        <v>957</v>
      </c>
      <c r="B744" s="43" t="s">
        <v>974</v>
      </c>
      <c r="C744" s="43" t="s">
        <v>205</v>
      </c>
      <c r="D744" s="43">
        <v>3200</v>
      </c>
    </row>
    <row r="745" spans="1:4" x14ac:dyDescent="0.25">
      <c r="A745" s="43" t="s">
        <v>957</v>
      </c>
      <c r="B745" s="43" t="s">
        <v>975</v>
      </c>
      <c r="C745" s="43" t="s">
        <v>213</v>
      </c>
      <c r="D745" s="43">
        <v>2779</v>
      </c>
    </row>
    <row r="746" spans="1:4" x14ac:dyDescent="0.25">
      <c r="A746" s="43" t="s">
        <v>957</v>
      </c>
      <c r="B746" s="43" t="s">
        <v>976</v>
      </c>
      <c r="C746" s="43" t="s">
        <v>213</v>
      </c>
      <c r="D746" s="43">
        <v>2844</v>
      </c>
    </row>
    <row r="747" spans="1:4" x14ac:dyDescent="0.25">
      <c r="A747" s="43" t="s">
        <v>957</v>
      </c>
      <c r="B747" s="43" t="s">
        <v>977</v>
      </c>
      <c r="C747" s="43" t="s">
        <v>213</v>
      </c>
      <c r="D747" s="43">
        <v>2866</v>
      </c>
    </row>
    <row r="748" spans="1:4" x14ac:dyDescent="0.25">
      <c r="A748" s="43" t="s">
        <v>957</v>
      </c>
      <c r="B748" s="43" t="s">
        <v>978</v>
      </c>
      <c r="C748" s="43" t="s">
        <v>216</v>
      </c>
      <c r="D748" s="43">
        <v>2975</v>
      </c>
    </row>
    <row r="749" spans="1:4" x14ac:dyDescent="0.25">
      <c r="A749" s="43" t="s">
        <v>957</v>
      </c>
      <c r="B749" s="43" t="s">
        <v>979</v>
      </c>
      <c r="C749" s="43" t="s">
        <v>225</v>
      </c>
      <c r="D749" s="43">
        <v>2892</v>
      </c>
    </row>
    <row r="750" spans="1:4" x14ac:dyDescent="0.25">
      <c r="A750" s="43" t="s">
        <v>957</v>
      </c>
      <c r="B750" s="43" t="s">
        <v>980</v>
      </c>
      <c r="C750" s="43" t="s">
        <v>225</v>
      </c>
      <c r="D750" s="43">
        <v>2899</v>
      </c>
    </row>
    <row r="751" spans="1:4" x14ac:dyDescent="0.25">
      <c r="A751" s="43" t="s">
        <v>957</v>
      </c>
      <c r="B751" s="43" t="s">
        <v>981</v>
      </c>
      <c r="C751" s="43" t="s">
        <v>185</v>
      </c>
      <c r="D751" s="43">
        <v>2998</v>
      </c>
    </row>
    <row r="752" spans="1:4" x14ac:dyDescent="0.25">
      <c r="A752" s="43" t="s">
        <v>957</v>
      </c>
      <c r="B752" s="43">
        <v>959</v>
      </c>
      <c r="C752" s="43" t="s">
        <v>260</v>
      </c>
      <c r="D752" s="43">
        <v>2970</v>
      </c>
    </row>
    <row r="753" spans="1:4" x14ac:dyDescent="0.25">
      <c r="A753" s="43" t="s">
        <v>957</v>
      </c>
      <c r="B753" s="43" t="s">
        <v>982</v>
      </c>
      <c r="C753" s="43" t="s">
        <v>223</v>
      </c>
      <c r="D753" s="43">
        <v>2970</v>
      </c>
    </row>
    <row r="754" spans="1:4" x14ac:dyDescent="0.25">
      <c r="A754" s="43" t="s">
        <v>957</v>
      </c>
      <c r="B754" s="43" t="s">
        <v>983</v>
      </c>
      <c r="C754" s="43" t="s">
        <v>223</v>
      </c>
      <c r="D754" s="43">
        <v>3190</v>
      </c>
    </row>
    <row r="755" spans="1:4" x14ac:dyDescent="0.25">
      <c r="A755" s="43" t="s">
        <v>957</v>
      </c>
      <c r="B755" s="43" t="s">
        <v>984</v>
      </c>
      <c r="C755" s="43" t="s">
        <v>207</v>
      </c>
      <c r="D755" s="43">
        <v>2706</v>
      </c>
    </row>
    <row r="756" spans="1:4" x14ac:dyDescent="0.25">
      <c r="A756" s="43" t="s">
        <v>957</v>
      </c>
      <c r="B756" s="43" t="s">
        <v>985</v>
      </c>
      <c r="C756" s="43" t="s">
        <v>327</v>
      </c>
      <c r="D756" s="43">
        <v>2820</v>
      </c>
    </row>
    <row r="757" spans="1:4" x14ac:dyDescent="0.25">
      <c r="A757" s="43" t="s">
        <v>957</v>
      </c>
      <c r="B757" s="43" t="s">
        <v>986</v>
      </c>
      <c r="C757" s="43" t="s">
        <v>207</v>
      </c>
      <c r="D757" s="43">
        <v>3234</v>
      </c>
    </row>
    <row r="758" spans="1:4" x14ac:dyDescent="0.25">
      <c r="A758" s="43" t="s">
        <v>957</v>
      </c>
      <c r="B758" s="43" t="s">
        <v>987</v>
      </c>
      <c r="C758" s="43" t="s">
        <v>184</v>
      </c>
      <c r="D758" s="43">
        <v>3234</v>
      </c>
    </row>
    <row r="759" spans="1:4" x14ac:dyDescent="0.25">
      <c r="A759" s="43" t="s">
        <v>957</v>
      </c>
      <c r="B759" s="43">
        <v>968</v>
      </c>
      <c r="C759" s="43" t="s">
        <v>225</v>
      </c>
      <c r="D759" s="43">
        <v>2910</v>
      </c>
    </row>
    <row r="760" spans="1:4" x14ac:dyDescent="0.25">
      <c r="A760" s="43" t="s">
        <v>957</v>
      </c>
      <c r="B760" s="43" t="s">
        <v>988</v>
      </c>
      <c r="C760" s="43" t="s">
        <v>184</v>
      </c>
      <c r="D760" s="43">
        <v>2866</v>
      </c>
    </row>
    <row r="761" spans="1:4" x14ac:dyDescent="0.25">
      <c r="A761" s="43" t="s">
        <v>957</v>
      </c>
      <c r="B761" s="43" t="s">
        <v>989</v>
      </c>
      <c r="C761" s="43" t="s">
        <v>327</v>
      </c>
      <c r="D761" s="43">
        <v>3064</v>
      </c>
    </row>
    <row r="762" spans="1:4" x14ac:dyDescent="0.25">
      <c r="A762" s="43" t="s">
        <v>957</v>
      </c>
      <c r="B762" s="43" t="s">
        <v>990</v>
      </c>
      <c r="C762" s="43" t="s">
        <v>207</v>
      </c>
      <c r="D762" s="43">
        <v>3064</v>
      </c>
    </row>
    <row r="763" spans="1:4" x14ac:dyDescent="0.25">
      <c r="A763" s="43" t="s">
        <v>957</v>
      </c>
      <c r="B763" s="43" t="s">
        <v>991</v>
      </c>
      <c r="C763" s="43" t="s">
        <v>207</v>
      </c>
      <c r="D763" s="43">
        <v>3064</v>
      </c>
    </row>
    <row r="764" spans="1:4" x14ac:dyDescent="0.25">
      <c r="A764" s="43" t="s">
        <v>957</v>
      </c>
      <c r="B764" s="43" t="s">
        <v>992</v>
      </c>
      <c r="C764" s="43" t="s">
        <v>207</v>
      </c>
      <c r="D764" s="43">
        <v>3175</v>
      </c>
    </row>
    <row r="765" spans="1:4" x14ac:dyDescent="0.25">
      <c r="A765" s="43" t="s">
        <v>957</v>
      </c>
      <c r="B765" s="43" t="s">
        <v>993</v>
      </c>
      <c r="C765" s="43" t="s">
        <v>184</v>
      </c>
      <c r="D765" s="43">
        <v>3197</v>
      </c>
    </row>
    <row r="766" spans="1:4" x14ac:dyDescent="0.25">
      <c r="A766" s="43" t="s">
        <v>957</v>
      </c>
      <c r="B766" s="43" t="s">
        <v>994</v>
      </c>
      <c r="C766" s="43" t="s">
        <v>260</v>
      </c>
      <c r="D766" s="43">
        <v>2464</v>
      </c>
    </row>
    <row r="767" spans="1:4" x14ac:dyDescent="0.25">
      <c r="A767" s="43" t="s">
        <v>957</v>
      </c>
      <c r="B767" s="43" t="s">
        <v>995</v>
      </c>
      <c r="C767" s="43" t="s">
        <v>258</v>
      </c>
      <c r="D767" s="43">
        <v>2800</v>
      </c>
    </row>
    <row r="768" spans="1:4" x14ac:dyDescent="0.25">
      <c r="A768" s="43" t="s">
        <v>957</v>
      </c>
      <c r="B768" s="43" t="s">
        <v>996</v>
      </c>
      <c r="C768" s="43" t="s">
        <v>260</v>
      </c>
      <c r="D768" s="43">
        <v>3300</v>
      </c>
    </row>
    <row r="769" spans="1:4" x14ac:dyDescent="0.25">
      <c r="A769" s="43" t="s">
        <v>957</v>
      </c>
      <c r="B769" s="43" t="s">
        <v>997</v>
      </c>
      <c r="C769" s="43" t="s">
        <v>260</v>
      </c>
      <c r="D769" s="43">
        <v>3203</v>
      </c>
    </row>
    <row r="770" spans="1:4" x14ac:dyDescent="0.25">
      <c r="A770" s="43" t="s">
        <v>957</v>
      </c>
      <c r="B770" s="43" t="s">
        <v>998</v>
      </c>
      <c r="C770" s="43" t="s">
        <v>184</v>
      </c>
      <c r="D770" s="43">
        <v>2910</v>
      </c>
    </row>
    <row r="771" spans="1:4" x14ac:dyDescent="0.25">
      <c r="A771" s="43" t="s">
        <v>957</v>
      </c>
      <c r="B771" s="43" t="s">
        <v>999</v>
      </c>
      <c r="C771" s="43" t="s">
        <v>258</v>
      </c>
      <c r="D771" s="43">
        <v>2959</v>
      </c>
    </row>
    <row r="772" spans="1:4" x14ac:dyDescent="0.25">
      <c r="A772" s="45" t="s">
        <v>957</v>
      </c>
      <c r="B772" s="43" t="s">
        <v>1000</v>
      </c>
      <c r="C772" s="45" t="s">
        <v>184</v>
      </c>
      <c r="D772" s="45">
        <v>3034</v>
      </c>
    </row>
    <row r="773" spans="1:4" x14ac:dyDescent="0.25">
      <c r="A773" s="43" t="s">
        <v>957</v>
      </c>
      <c r="B773" s="43" t="s">
        <v>1001</v>
      </c>
      <c r="C773" s="43" t="s">
        <v>184</v>
      </c>
      <c r="D773" s="43">
        <v>3267</v>
      </c>
    </row>
    <row r="774" spans="1:4" x14ac:dyDescent="0.25">
      <c r="A774" s="43" t="s">
        <v>957</v>
      </c>
      <c r="B774" s="43" t="s">
        <v>1002</v>
      </c>
      <c r="C774" s="43" t="s">
        <v>183</v>
      </c>
      <c r="D774" s="43">
        <v>3240</v>
      </c>
    </row>
    <row r="775" spans="1:4" x14ac:dyDescent="0.25">
      <c r="A775" s="43" t="s">
        <v>957</v>
      </c>
      <c r="B775" s="43" t="s">
        <v>1003</v>
      </c>
      <c r="C775" s="43" t="s">
        <v>260</v>
      </c>
      <c r="D775" s="43">
        <v>3130</v>
      </c>
    </row>
    <row r="776" spans="1:4" x14ac:dyDescent="0.25">
      <c r="A776" s="43" t="s">
        <v>957</v>
      </c>
      <c r="B776" s="43" t="s">
        <v>1004</v>
      </c>
      <c r="C776" s="43" t="s">
        <v>260</v>
      </c>
      <c r="D776" s="43">
        <v>2976</v>
      </c>
    </row>
    <row r="777" spans="1:4" x14ac:dyDescent="0.25">
      <c r="A777" s="43" t="s">
        <v>957</v>
      </c>
      <c r="B777" s="43" t="s">
        <v>1005</v>
      </c>
      <c r="C777" s="43" t="s">
        <v>260</v>
      </c>
      <c r="D777" s="43">
        <v>2550</v>
      </c>
    </row>
    <row r="778" spans="1:4" x14ac:dyDescent="0.25">
      <c r="A778" s="43" t="s">
        <v>957</v>
      </c>
      <c r="B778" s="43" t="s">
        <v>1006</v>
      </c>
      <c r="C778" s="43" t="s">
        <v>260</v>
      </c>
      <c r="D778" s="43">
        <v>3388</v>
      </c>
    </row>
    <row r="779" spans="1:4" x14ac:dyDescent="0.25">
      <c r="A779" s="43" t="s">
        <v>957</v>
      </c>
      <c r="B779" s="43" t="s">
        <v>1007</v>
      </c>
      <c r="C779" s="43" t="s">
        <v>260</v>
      </c>
      <c r="D779" s="43">
        <v>3505</v>
      </c>
    </row>
    <row r="780" spans="1:4" x14ac:dyDescent="0.25">
      <c r="A780" s="43" t="s">
        <v>957</v>
      </c>
      <c r="B780" s="43" t="s">
        <v>1008</v>
      </c>
      <c r="C780" s="43" t="s">
        <v>183</v>
      </c>
      <c r="D780" s="43">
        <v>3197</v>
      </c>
    </row>
    <row r="781" spans="1:4" x14ac:dyDescent="0.25">
      <c r="A781" s="43" t="s">
        <v>957</v>
      </c>
      <c r="B781" s="43" t="s">
        <v>1009</v>
      </c>
      <c r="C781" s="43" t="s">
        <v>398</v>
      </c>
      <c r="D781" s="43">
        <v>3252</v>
      </c>
    </row>
    <row r="782" spans="1:4" x14ac:dyDescent="0.25">
      <c r="A782" s="43" t="s">
        <v>957</v>
      </c>
      <c r="B782" s="43" t="s">
        <v>1010</v>
      </c>
      <c r="C782" s="43" t="s">
        <v>258</v>
      </c>
      <c r="D782" s="43">
        <v>3075</v>
      </c>
    </row>
    <row r="783" spans="1:4" x14ac:dyDescent="0.25">
      <c r="A783" s="43" t="s">
        <v>957</v>
      </c>
      <c r="B783" s="43" t="s">
        <v>1011</v>
      </c>
      <c r="C783" s="43" t="s">
        <v>260</v>
      </c>
      <c r="D783" s="43">
        <v>3053</v>
      </c>
    </row>
    <row r="784" spans="1:4" x14ac:dyDescent="0.25">
      <c r="A784" s="43" t="s">
        <v>957</v>
      </c>
      <c r="B784" s="43" t="s">
        <v>1012</v>
      </c>
      <c r="C784" s="43" t="s">
        <v>260</v>
      </c>
      <c r="D784" s="43">
        <v>3131</v>
      </c>
    </row>
    <row r="785" spans="1:4" x14ac:dyDescent="0.25">
      <c r="A785" s="43" t="s">
        <v>957</v>
      </c>
      <c r="B785" s="43" t="s">
        <v>1013</v>
      </c>
      <c r="C785" s="43" t="s">
        <v>260</v>
      </c>
      <c r="D785" s="43">
        <v>3076</v>
      </c>
    </row>
    <row r="786" spans="1:4" x14ac:dyDescent="0.25">
      <c r="A786" s="43" t="s">
        <v>957</v>
      </c>
      <c r="B786" s="43" t="s">
        <v>1014</v>
      </c>
      <c r="C786" s="43" t="s">
        <v>260</v>
      </c>
      <c r="D786" s="43">
        <v>2536</v>
      </c>
    </row>
    <row r="787" spans="1:4" x14ac:dyDescent="0.25">
      <c r="A787" s="43" t="s">
        <v>957</v>
      </c>
      <c r="B787" s="43" t="s">
        <v>1015</v>
      </c>
      <c r="C787" s="43" t="s">
        <v>260</v>
      </c>
      <c r="D787" s="43">
        <v>3495</v>
      </c>
    </row>
    <row r="788" spans="1:4" x14ac:dyDescent="0.25">
      <c r="A788" s="43" t="s">
        <v>957</v>
      </c>
      <c r="B788" s="43" t="s">
        <v>1016</v>
      </c>
      <c r="C788" s="43" t="s">
        <v>216</v>
      </c>
      <c r="D788" s="43">
        <v>2822</v>
      </c>
    </row>
    <row r="789" spans="1:4" x14ac:dyDescent="0.25">
      <c r="A789" s="43" t="s">
        <v>957</v>
      </c>
      <c r="B789" s="43" t="s">
        <v>1017</v>
      </c>
      <c r="C789" s="43" t="s">
        <v>219</v>
      </c>
      <c r="D789" s="43">
        <v>2900</v>
      </c>
    </row>
    <row r="790" spans="1:4" x14ac:dyDescent="0.25">
      <c r="A790" s="43" t="s">
        <v>957</v>
      </c>
      <c r="B790" s="43" t="s">
        <v>1018</v>
      </c>
      <c r="C790" s="43" t="s">
        <v>205</v>
      </c>
      <c r="D790" s="43">
        <v>2920</v>
      </c>
    </row>
    <row r="791" spans="1:4" x14ac:dyDescent="0.25">
      <c r="A791" s="43" t="s">
        <v>957</v>
      </c>
      <c r="B791" s="43" t="s">
        <v>1019</v>
      </c>
      <c r="C791" s="43" t="s">
        <v>225</v>
      </c>
      <c r="D791" s="43">
        <v>2855</v>
      </c>
    </row>
    <row r="792" spans="1:4" x14ac:dyDescent="0.25">
      <c r="A792" s="43" t="s">
        <v>957</v>
      </c>
      <c r="B792" s="43" t="s">
        <v>1020</v>
      </c>
      <c r="C792" s="43" t="s">
        <v>223</v>
      </c>
      <c r="D792" s="43">
        <v>2855</v>
      </c>
    </row>
    <row r="793" spans="1:4" x14ac:dyDescent="0.25">
      <c r="A793" s="43" t="s">
        <v>957</v>
      </c>
      <c r="B793" s="43" t="s">
        <v>1021</v>
      </c>
      <c r="C793" s="43" t="s">
        <v>185</v>
      </c>
      <c r="D793" s="43">
        <v>2880</v>
      </c>
    </row>
    <row r="794" spans="1:4" x14ac:dyDescent="0.25">
      <c r="A794" s="43" t="s">
        <v>957</v>
      </c>
      <c r="B794" s="43" t="s">
        <v>1022</v>
      </c>
      <c r="C794" s="43" t="s">
        <v>327</v>
      </c>
      <c r="D794" s="43">
        <v>2965</v>
      </c>
    </row>
    <row r="795" spans="1:4" x14ac:dyDescent="0.25">
      <c r="A795" s="43" t="s">
        <v>957</v>
      </c>
      <c r="B795" s="43" t="s">
        <v>1023</v>
      </c>
      <c r="C795" s="43" t="s">
        <v>223</v>
      </c>
      <c r="D795" s="43">
        <v>2950</v>
      </c>
    </row>
    <row r="796" spans="1:4" x14ac:dyDescent="0.25">
      <c r="A796" s="43" t="s">
        <v>957</v>
      </c>
      <c r="B796" s="43" t="s">
        <v>1024</v>
      </c>
      <c r="C796" s="43" t="s">
        <v>185</v>
      </c>
      <c r="D796" s="43">
        <v>2911</v>
      </c>
    </row>
    <row r="797" spans="1:4" x14ac:dyDescent="0.25">
      <c r="A797" s="43" t="s">
        <v>957</v>
      </c>
      <c r="B797" s="43" t="s">
        <v>1025</v>
      </c>
      <c r="C797" s="43" t="s">
        <v>207</v>
      </c>
      <c r="D797" s="43">
        <v>2965</v>
      </c>
    </row>
    <row r="798" spans="1:4" x14ac:dyDescent="0.25">
      <c r="A798" s="43" t="s">
        <v>957</v>
      </c>
      <c r="B798" s="43" t="s">
        <v>1026</v>
      </c>
      <c r="C798" s="43" t="s">
        <v>184</v>
      </c>
      <c r="D798" s="43">
        <v>2985</v>
      </c>
    </row>
    <row r="799" spans="1:4" x14ac:dyDescent="0.25">
      <c r="A799" s="43" t="s">
        <v>957</v>
      </c>
      <c r="B799" s="43" t="s">
        <v>1027</v>
      </c>
      <c r="C799" s="43" t="s">
        <v>269</v>
      </c>
      <c r="D799" s="43">
        <v>2880</v>
      </c>
    </row>
    <row r="800" spans="1:4" x14ac:dyDescent="0.25">
      <c r="A800" s="43" t="s">
        <v>957</v>
      </c>
      <c r="B800" s="43" t="s">
        <v>1028</v>
      </c>
      <c r="C800" s="43" t="s">
        <v>260</v>
      </c>
      <c r="D800" s="43">
        <v>3043</v>
      </c>
    </row>
    <row r="801" spans="1:4" x14ac:dyDescent="0.25">
      <c r="A801" s="43" t="s">
        <v>957</v>
      </c>
      <c r="B801" s="43" t="s">
        <v>1029</v>
      </c>
      <c r="C801" s="43" t="s">
        <v>194</v>
      </c>
      <c r="D801" s="43">
        <v>4950</v>
      </c>
    </row>
    <row r="802" spans="1:4" x14ac:dyDescent="0.25">
      <c r="A802" s="43" t="s">
        <v>957</v>
      </c>
      <c r="B802" s="43" t="s">
        <v>1030</v>
      </c>
      <c r="C802" s="43" t="s">
        <v>185</v>
      </c>
      <c r="D802" s="43">
        <v>5191</v>
      </c>
    </row>
    <row r="803" spans="1:4" x14ac:dyDescent="0.25">
      <c r="A803" s="43" t="s">
        <v>957</v>
      </c>
      <c r="B803" s="43" t="s">
        <v>1031</v>
      </c>
      <c r="C803" s="43" t="s">
        <v>185</v>
      </c>
      <c r="D803" s="43">
        <v>2900</v>
      </c>
    </row>
    <row r="804" spans="1:4" x14ac:dyDescent="0.25">
      <c r="A804" s="43" t="s">
        <v>957</v>
      </c>
      <c r="B804" s="43" t="s">
        <v>1032</v>
      </c>
      <c r="C804" s="43" t="s">
        <v>207</v>
      </c>
      <c r="D804" s="43">
        <v>2920</v>
      </c>
    </row>
    <row r="805" spans="1:4" x14ac:dyDescent="0.25">
      <c r="A805" s="43" t="s">
        <v>957</v>
      </c>
      <c r="B805" s="43" t="s">
        <v>1033</v>
      </c>
      <c r="C805" s="43" t="s">
        <v>184</v>
      </c>
      <c r="D805" s="43">
        <v>3075</v>
      </c>
    </row>
    <row r="806" spans="1:4" x14ac:dyDescent="0.25">
      <c r="A806" s="43" t="s">
        <v>957</v>
      </c>
      <c r="B806" s="43" t="s">
        <v>1034</v>
      </c>
      <c r="C806" s="43" t="s">
        <v>269</v>
      </c>
      <c r="D806" s="43">
        <v>3150</v>
      </c>
    </row>
    <row r="807" spans="1:4" x14ac:dyDescent="0.25">
      <c r="A807" s="43" t="s">
        <v>957</v>
      </c>
      <c r="B807" s="43" t="s">
        <v>1035</v>
      </c>
      <c r="C807" s="43" t="s">
        <v>260</v>
      </c>
      <c r="D807" s="43">
        <v>2910</v>
      </c>
    </row>
    <row r="808" spans="1:4" x14ac:dyDescent="0.25">
      <c r="A808" s="43" t="s">
        <v>957</v>
      </c>
      <c r="B808" s="43" t="s">
        <v>1036</v>
      </c>
      <c r="C808" s="43" t="s">
        <v>398</v>
      </c>
      <c r="D808" s="43">
        <v>2900</v>
      </c>
    </row>
    <row r="809" spans="1:4" x14ac:dyDescent="0.25">
      <c r="A809" s="43" t="s">
        <v>1037</v>
      </c>
      <c r="B809" s="43" t="s">
        <v>1038</v>
      </c>
      <c r="C809" s="43" t="s">
        <v>192</v>
      </c>
      <c r="D809" s="43">
        <v>2030</v>
      </c>
    </row>
    <row r="810" spans="1:4" x14ac:dyDescent="0.25">
      <c r="A810" s="43" t="s">
        <v>1037</v>
      </c>
      <c r="B810" s="43" t="s">
        <v>1039</v>
      </c>
      <c r="C810" s="43" t="s">
        <v>284</v>
      </c>
      <c r="D810" s="43">
        <v>2030</v>
      </c>
    </row>
    <row r="811" spans="1:4" x14ac:dyDescent="0.25">
      <c r="A811" s="43" t="s">
        <v>1037</v>
      </c>
      <c r="B811" s="43" t="s">
        <v>1040</v>
      </c>
      <c r="C811" s="43" t="s">
        <v>211</v>
      </c>
      <c r="D811" s="43">
        <v>2161</v>
      </c>
    </row>
    <row r="812" spans="1:4" x14ac:dyDescent="0.25">
      <c r="A812" s="43" t="s">
        <v>1041</v>
      </c>
      <c r="B812" s="43" t="s">
        <v>1042</v>
      </c>
      <c r="C812" s="43" t="s">
        <v>260</v>
      </c>
      <c r="D812" s="43"/>
    </row>
    <row r="813" spans="1:4" x14ac:dyDescent="0.25">
      <c r="A813" s="43" t="s">
        <v>1043</v>
      </c>
      <c r="B813" s="43" t="s">
        <v>1044</v>
      </c>
      <c r="C813" s="43" t="s">
        <v>213</v>
      </c>
      <c r="D813" s="43">
        <v>2875</v>
      </c>
    </row>
    <row r="814" spans="1:4" x14ac:dyDescent="0.25">
      <c r="A814" s="43" t="s">
        <v>1043</v>
      </c>
      <c r="B814" s="43" t="s">
        <v>1045</v>
      </c>
      <c r="C814" s="43" t="s">
        <v>213</v>
      </c>
      <c r="D814" s="43">
        <v>2900</v>
      </c>
    </row>
    <row r="815" spans="1:4" x14ac:dyDescent="0.25">
      <c r="A815" s="43" t="s">
        <v>1043</v>
      </c>
      <c r="B815" s="43" t="s">
        <v>1046</v>
      </c>
      <c r="C815" s="43" t="s">
        <v>196</v>
      </c>
      <c r="D815" s="43">
        <v>3265</v>
      </c>
    </row>
    <row r="816" spans="1:4" x14ac:dyDescent="0.25">
      <c r="A816" s="43" t="s">
        <v>1043</v>
      </c>
      <c r="B816" s="43" t="s">
        <v>1047</v>
      </c>
      <c r="C816" s="43" t="s">
        <v>205</v>
      </c>
      <c r="D816" s="43">
        <v>3179</v>
      </c>
    </row>
    <row r="817" spans="1:4" x14ac:dyDescent="0.25">
      <c r="A817" s="43" t="s">
        <v>1043</v>
      </c>
      <c r="B817" s="43" t="s">
        <v>1048</v>
      </c>
      <c r="C817" s="43" t="s">
        <v>225</v>
      </c>
      <c r="D817" s="43">
        <v>3208</v>
      </c>
    </row>
    <row r="818" spans="1:4" x14ac:dyDescent="0.25">
      <c r="A818" s="43" t="s">
        <v>1043</v>
      </c>
      <c r="B818" s="43" t="s">
        <v>1049</v>
      </c>
      <c r="C818" s="43" t="s">
        <v>196</v>
      </c>
      <c r="D818" s="43">
        <v>3030</v>
      </c>
    </row>
    <row r="819" spans="1:4" x14ac:dyDescent="0.25">
      <c r="A819" s="43" t="s">
        <v>1043</v>
      </c>
      <c r="B819" s="43" t="s">
        <v>1050</v>
      </c>
      <c r="C819" s="43" t="s">
        <v>213</v>
      </c>
      <c r="D819" s="43">
        <v>2990</v>
      </c>
    </row>
    <row r="820" spans="1:4" x14ac:dyDescent="0.25">
      <c r="A820" s="43" t="s">
        <v>1043</v>
      </c>
      <c r="B820" s="43" t="s">
        <v>1051</v>
      </c>
      <c r="C820" s="43" t="s">
        <v>213</v>
      </c>
      <c r="D820" s="43">
        <v>3175</v>
      </c>
    </row>
    <row r="821" spans="1:4" x14ac:dyDescent="0.25">
      <c r="A821" s="43" t="s">
        <v>1043</v>
      </c>
      <c r="B821" s="43" t="s">
        <v>1052</v>
      </c>
      <c r="C821" s="43" t="s">
        <v>219</v>
      </c>
      <c r="D821" s="43">
        <v>3285</v>
      </c>
    </row>
    <row r="822" spans="1:4" x14ac:dyDescent="0.25">
      <c r="A822" s="43" t="s">
        <v>1043</v>
      </c>
      <c r="B822" s="43" t="s">
        <v>1053</v>
      </c>
      <c r="C822" s="43" t="s">
        <v>216</v>
      </c>
      <c r="D822" s="43">
        <v>3170</v>
      </c>
    </row>
    <row r="823" spans="1:4" x14ac:dyDescent="0.25">
      <c r="A823" s="43" t="s">
        <v>1043</v>
      </c>
      <c r="B823" s="43" t="s">
        <v>1054</v>
      </c>
      <c r="C823" s="43" t="s">
        <v>216</v>
      </c>
      <c r="D823" s="43">
        <v>3470</v>
      </c>
    </row>
    <row r="824" spans="1:4" x14ac:dyDescent="0.25">
      <c r="A824" s="43" t="s">
        <v>1043</v>
      </c>
      <c r="B824" s="43" t="s">
        <v>1055</v>
      </c>
      <c r="C824" s="43" t="s">
        <v>196</v>
      </c>
      <c r="D824" s="43">
        <v>3470</v>
      </c>
    </row>
    <row r="825" spans="1:4" x14ac:dyDescent="0.25">
      <c r="A825" s="43" t="s">
        <v>1043</v>
      </c>
      <c r="B825" s="43" t="s">
        <v>1056</v>
      </c>
      <c r="C825" s="43" t="s">
        <v>284</v>
      </c>
      <c r="D825" s="43">
        <v>2560</v>
      </c>
    </row>
    <row r="826" spans="1:4" x14ac:dyDescent="0.25">
      <c r="A826" s="43" t="s">
        <v>1057</v>
      </c>
      <c r="B826" s="43" t="s">
        <v>1058</v>
      </c>
      <c r="C826" s="43" t="s">
        <v>200</v>
      </c>
      <c r="D826" s="43">
        <v>2653</v>
      </c>
    </row>
    <row r="827" spans="1:4" x14ac:dyDescent="0.25">
      <c r="A827" s="45" t="s">
        <v>1057</v>
      </c>
      <c r="B827" s="43" t="s">
        <v>1059</v>
      </c>
      <c r="C827" s="45" t="s">
        <v>211</v>
      </c>
      <c r="D827" s="45">
        <v>2766</v>
      </c>
    </row>
    <row r="828" spans="1:4" x14ac:dyDescent="0.25">
      <c r="A828" s="43" t="s">
        <v>1057</v>
      </c>
      <c r="B828" s="43" t="s">
        <v>1060</v>
      </c>
      <c r="C828" s="43" t="s">
        <v>216</v>
      </c>
      <c r="D828" s="43">
        <v>2945</v>
      </c>
    </row>
    <row r="829" spans="1:4" x14ac:dyDescent="0.25">
      <c r="A829" s="43" t="s">
        <v>1057</v>
      </c>
      <c r="B829" s="43" t="s">
        <v>1061</v>
      </c>
      <c r="C829" s="43" t="s">
        <v>213</v>
      </c>
      <c r="D829" s="43">
        <v>2933</v>
      </c>
    </row>
    <row r="830" spans="1:4" x14ac:dyDescent="0.25">
      <c r="A830" s="43" t="s">
        <v>1057</v>
      </c>
      <c r="B830" s="43" t="s">
        <v>1062</v>
      </c>
      <c r="C830" s="43" t="s">
        <v>185</v>
      </c>
      <c r="D830" s="43">
        <v>2990</v>
      </c>
    </row>
    <row r="831" spans="1:4" x14ac:dyDescent="0.25">
      <c r="A831" s="43" t="s">
        <v>1057</v>
      </c>
      <c r="B831" s="43" t="s">
        <v>1063</v>
      </c>
      <c r="C831" s="43" t="s">
        <v>200</v>
      </c>
      <c r="D831" s="43">
        <v>2437</v>
      </c>
    </row>
    <row r="832" spans="1:4" x14ac:dyDescent="0.25">
      <c r="A832" s="43" t="s">
        <v>1057</v>
      </c>
      <c r="B832" s="43" t="s">
        <v>1064</v>
      </c>
      <c r="C832" s="43" t="s">
        <v>284</v>
      </c>
      <c r="D832" s="43">
        <v>2345</v>
      </c>
    </row>
    <row r="833" spans="1:4" x14ac:dyDescent="0.25">
      <c r="A833" s="43" t="s">
        <v>1065</v>
      </c>
      <c r="B833" s="43" t="s">
        <v>1066</v>
      </c>
      <c r="C833" s="43" t="s">
        <v>200</v>
      </c>
      <c r="D833" s="43">
        <v>2905</v>
      </c>
    </row>
    <row r="834" spans="1:4" x14ac:dyDescent="0.25">
      <c r="A834" s="43" t="s">
        <v>1065</v>
      </c>
      <c r="B834" s="43" t="s">
        <v>1067</v>
      </c>
      <c r="C834" s="43" t="s">
        <v>213</v>
      </c>
      <c r="D834" s="43">
        <v>3030</v>
      </c>
    </row>
    <row r="835" spans="1:4" x14ac:dyDescent="0.25">
      <c r="A835" s="43" t="s">
        <v>1065</v>
      </c>
      <c r="B835" s="43" t="s">
        <v>1068</v>
      </c>
      <c r="C835" s="43" t="s">
        <v>284</v>
      </c>
      <c r="D835" s="43">
        <v>2340</v>
      </c>
    </row>
    <row r="836" spans="1:4" x14ac:dyDescent="0.25">
      <c r="A836" s="43" t="s">
        <v>1065</v>
      </c>
      <c r="B836" s="43" t="s">
        <v>1069</v>
      </c>
      <c r="C836" s="43" t="s">
        <v>192</v>
      </c>
      <c r="D836" s="43">
        <v>2415</v>
      </c>
    </row>
    <row r="837" spans="1:4" x14ac:dyDescent="0.25">
      <c r="A837" s="43" t="s">
        <v>1065</v>
      </c>
      <c r="B837" s="43" t="s">
        <v>1070</v>
      </c>
      <c r="C837" s="43" t="s">
        <v>205</v>
      </c>
      <c r="D837" s="43">
        <v>2940</v>
      </c>
    </row>
    <row r="838" spans="1:4" x14ac:dyDescent="0.25">
      <c r="A838" s="43" t="s">
        <v>1071</v>
      </c>
      <c r="B838" s="43" t="s">
        <v>1072</v>
      </c>
      <c r="C838" s="43" t="s">
        <v>205</v>
      </c>
      <c r="D838" s="43">
        <v>2940</v>
      </c>
    </row>
    <row r="839" spans="1:4" x14ac:dyDescent="0.25">
      <c r="A839" s="43" t="s">
        <v>1071</v>
      </c>
      <c r="B839" s="43" t="s">
        <v>1073</v>
      </c>
      <c r="C839" s="43" t="s">
        <v>213</v>
      </c>
      <c r="D839" s="43">
        <v>3225</v>
      </c>
    </row>
    <row r="840" spans="1:4" x14ac:dyDescent="0.25">
      <c r="A840" s="43" t="s">
        <v>1071</v>
      </c>
      <c r="B840" s="43" t="s">
        <v>1074</v>
      </c>
      <c r="C840" s="43" t="s">
        <v>196</v>
      </c>
      <c r="D840" s="43">
        <v>3270</v>
      </c>
    </row>
    <row r="841" spans="1:4" x14ac:dyDescent="0.25">
      <c r="A841" s="43" t="s">
        <v>1071</v>
      </c>
      <c r="B841" s="43" t="s">
        <v>1075</v>
      </c>
      <c r="C841" s="43" t="s">
        <v>211</v>
      </c>
      <c r="D841" s="43">
        <v>2605</v>
      </c>
    </row>
    <row r="842" spans="1:4" x14ac:dyDescent="0.25">
      <c r="A842" s="43" t="s">
        <v>1071</v>
      </c>
      <c r="B842" s="43" t="s">
        <v>1076</v>
      </c>
      <c r="C842" s="43" t="s">
        <v>211</v>
      </c>
      <c r="D842" s="43">
        <v>2325</v>
      </c>
    </row>
    <row r="843" spans="1:4" x14ac:dyDescent="0.25">
      <c r="A843" s="43" t="s">
        <v>1071</v>
      </c>
      <c r="B843" s="43" t="s">
        <v>1077</v>
      </c>
      <c r="C843" s="43" t="s">
        <v>213</v>
      </c>
      <c r="D843" s="43">
        <v>2730</v>
      </c>
    </row>
    <row r="844" spans="1:4" x14ac:dyDescent="0.25">
      <c r="A844" s="43" t="s">
        <v>1071</v>
      </c>
      <c r="B844" s="43" t="s">
        <v>1078</v>
      </c>
      <c r="C844" s="43" t="s">
        <v>196</v>
      </c>
      <c r="D844" s="43">
        <v>2840</v>
      </c>
    </row>
    <row r="845" spans="1:4" x14ac:dyDescent="0.25">
      <c r="A845" s="43" t="s">
        <v>1071</v>
      </c>
      <c r="B845" s="43" t="s">
        <v>1079</v>
      </c>
      <c r="C845" s="43" t="s">
        <v>213</v>
      </c>
      <c r="D845" s="43">
        <v>2972</v>
      </c>
    </row>
    <row r="846" spans="1:4" x14ac:dyDescent="0.25">
      <c r="A846" s="43" t="s">
        <v>1071</v>
      </c>
      <c r="B846" s="43" t="s">
        <v>1080</v>
      </c>
      <c r="C846" s="43" t="s">
        <v>196</v>
      </c>
      <c r="D846" s="43">
        <v>3016</v>
      </c>
    </row>
    <row r="847" spans="1:4" x14ac:dyDescent="0.25">
      <c r="A847" s="43" t="s">
        <v>1071</v>
      </c>
      <c r="B847" s="43" t="s">
        <v>1081</v>
      </c>
      <c r="C847" s="43" t="s">
        <v>200</v>
      </c>
      <c r="D847" s="43">
        <v>2830</v>
      </c>
    </row>
    <row r="848" spans="1:4" x14ac:dyDescent="0.25">
      <c r="A848" s="43" t="s">
        <v>1071</v>
      </c>
      <c r="B848" s="43" t="s">
        <v>1082</v>
      </c>
      <c r="C848" s="43" t="s">
        <v>194</v>
      </c>
      <c r="D848" s="43">
        <v>2885</v>
      </c>
    </row>
    <row r="849" spans="1:4" x14ac:dyDescent="0.25">
      <c r="A849" s="43" t="s">
        <v>1071</v>
      </c>
      <c r="B849" s="43" t="s">
        <v>1083</v>
      </c>
      <c r="C849" s="43" t="s">
        <v>194</v>
      </c>
      <c r="D849" s="43">
        <v>3100</v>
      </c>
    </row>
    <row r="850" spans="1:4" x14ac:dyDescent="0.25">
      <c r="A850" s="43" t="s">
        <v>1071</v>
      </c>
      <c r="B850" s="43" t="s">
        <v>1084</v>
      </c>
      <c r="C850" s="43" t="s">
        <v>213</v>
      </c>
      <c r="D850" s="43">
        <v>3200</v>
      </c>
    </row>
    <row r="851" spans="1:4" x14ac:dyDescent="0.25">
      <c r="A851" s="43" t="s">
        <v>1071</v>
      </c>
      <c r="B851" s="43" t="s">
        <v>1085</v>
      </c>
      <c r="C851" s="43" t="s">
        <v>225</v>
      </c>
      <c r="D851" s="43">
        <v>3300</v>
      </c>
    </row>
    <row r="852" spans="1:4" x14ac:dyDescent="0.25">
      <c r="A852" s="43" t="s">
        <v>1071</v>
      </c>
      <c r="B852" s="43" t="s">
        <v>1086</v>
      </c>
      <c r="C852" s="43" t="s">
        <v>196</v>
      </c>
      <c r="D852" s="43">
        <v>3545</v>
      </c>
    </row>
    <row r="853" spans="1:4" x14ac:dyDescent="0.25">
      <c r="A853" s="43" t="s">
        <v>1071</v>
      </c>
      <c r="B853" s="43" t="s">
        <v>1087</v>
      </c>
      <c r="C853" s="43" t="s">
        <v>194</v>
      </c>
      <c r="D853" s="43">
        <v>3630</v>
      </c>
    </row>
    <row r="854" spans="1:4" x14ac:dyDescent="0.25">
      <c r="A854" s="43" t="s">
        <v>1071</v>
      </c>
      <c r="B854" s="43" t="s">
        <v>1088</v>
      </c>
      <c r="C854" s="43" t="s">
        <v>196</v>
      </c>
      <c r="D854" s="43">
        <v>3610</v>
      </c>
    </row>
    <row r="855" spans="1:4" x14ac:dyDescent="0.25">
      <c r="A855" s="43" t="s">
        <v>1071</v>
      </c>
      <c r="B855" s="43" t="s">
        <v>1089</v>
      </c>
      <c r="C855" s="43" t="s">
        <v>216</v>
      </c>
      <c r="D855" s="43">
        <v>3415</v>
      </c>
    </row>
    <row r="856" spans="1:4" x14ac:dyDescent="0.25">
      <c r="A856" s="43" t="s">
        <v>1071</v>
      </c>
      <c r="B856" s="43" t="s">
        <v>1090</v>
      </c>
      <c r="C856" s="43" t="s">
        <v>196</v>
      </c>
      <c r="D856" s="43">
        <v>3535</v>
      </c>
    </row>
    <row r="857" spans="1:4" x14ac:dyDescent="0.25">
      <c r="A857" s="43" t="s">
        <v>1071</v>
      </c>
      <c r="B857" s="43" t="s">
        <v>1091</v>
      </c>
      <c r="C857" s="43" t="s">
        <v>196</v>
      </c>
      <c r="D857" s="43">
        <v>3375</v>
      </c>
    </row>
    <row r="858" spans="1:4" x14ac:dyDescent="0.25">
      <c r="A858" s="43" t="s">
        <v>1071</v>
      </c>
      <c r="B858" s="43" t="s">
        <v>1092</v>
      </c>
      <c r="C858" s="43" t="s">
        <v>205</v>
      </c>
      <c r="D858" s="43">
        <v>3085</v>
      </c>
    </row>
    <row r="859" spans="1:4" x14ac:dyDescent="0.25">
      <c r="A859" s="43" t="s">
        <v>1071</v>
      </c>
      <c r="B859" s="43" t="s">
        <v>1093</v>
      </c>
      <c r="C859" s="43" t="s">
        <v>184</v>
      </c>
      <c r="D859" s="43">
        <v>3270</v>
      </c>
    </row>
    <row r="860" spans="1:4" x14ac:dyDescent="0.25">
      <c r="A860" s="43" t="s">
        <v>1071</v>
      </c>
      <c r="B860" s="43" t="s">
        <v>1094</v>
      </c>
      <c r="C860" s="43" t="s">
        <v>225</v>
      </c>
      <c r="D860" s="43">
        <v>3140</v>
      </c>
    </row>
    <row r="861" spans="1:4" x14ac:dyDescent="0.25">
      <c r="A861" s="43" t="s">
        <v>1071</v>
      </c>
      <c r="B861" s="43" t="s">
        <v>1095</v>
      </c>
      <c r="C861" s="43" t="s">
        <v>207</v>
      </c>
      <c r="D861" s="43">
        <v>3175</v>
      </c>
    </row>
    <row r="862" spans="1:4" x14ac:dyDescent="0.25">
      <c r="A862" s="43" t="s">
        <v>1071</v>
      </c>
      <c r="B862" s="43" t="s">
        <v>1096</v>
      </c>
      <c r="C862" s="43" t="s">
        <v>184</v>
      </c>
      <c r="D862" s="43">
        <v>3260</v>
      </c>
    </row>
    <row r="863" spans="1:4" x14ac:dyDescent="0.25">
      <c r="A863" s="43" t="s">
        <v>1071</v>
      </c>
      <c r="B863" s="43" t="s">
        <v>1097</v>
      </c>
      <c r="C863" s="43" t="s">
        <v>269</v>
      </c>
      <c r="D863" s="43">
        <v>3395</v>
      </c>
    </row>
    <row r="864" spans="1:4" x14ac:dyDescent="0.25">
      <c r="A864" s="43" t="s">
        <v>1071</v>
      </c>
      <c r="B864" s="43" t="s">
        <v>1098</v>
      </c>
      <c r="C864" s="43" t="s">
        <v>284</v>
      </c>
      <c r="D864" s="43">
        <v>2455</v>
      </c>
    </row>
    <row r="865" spans="1:4" x14ac:dyDescent="0.25">
      <c r="A865" s="43" t="s">
        <v>1071</v>
      </c>
      <c r="B865" s="43" t="s">
        <v>1099</v>
      </c>
      <c r="C865" s="43" t="s">
        <v>194</v>
      </c>
      <c r="D865" s="43">
        <v>2885</v>
      </c>
    </row>
    <row r="866" spans="1:4" x14ac:dyDescent="0.25">
      <c r="A866" s="43" t="s">
        <v>1071</v>
      </c>
      <c r="B866" s="43" t="s">
        <v>1100</v>
      </c>
      <c r="C866" s="43" t="s">
        <v>200</v>
      </c>
      <c r="D866" s="43">
        <v>3100</v>
      </c>
    </row>
    <row r="867" spans="1:4" x14ac:dyDescent="0.25">
      <c r="A867" s="43" t="s">
        <v>1101</v>
      </c>
      <c r="B867" s="43" t="s">
        <v>1102</v>
      </c>
      <c r="C867" s="43" t="s">
        <v>216</v>
      </c>
      <c r="D867" s="43">
        <v>2575</v>
      </c>
    </row>
    <row r="868" spans="1:4" x14ac:dyDescent="0.25">
      <c r="A868" s="43" t="s">
        <v>1103</v>
      </c>
      <c r="B868" s="43" t="s">
        <v>1104</v>
      </c>
      <c r="C868" s="43" t="s">
        <v>284</v>
      </c>
      <c r="D868" s="43">
        <v>1930</v>
      </c>
    </row>
    <row r="869" spans="1:4" x14ac:dyDescent="0.25">
      <c r="A869" s="43" t="s">
        <v>1103</v>
      </c>
      <c r="B869" s="43" t="s">
        <v>1105</v>
      </c>
      <c r="C869" s="43" t="s">
        <v>194</v>
      </c>
      <c r="D869" s="43">
        <v>1900</v>
      </c>
    </row>
    <row r="870" spans="1:4" x14ac:dyDescent="0.25">
      <c r="A870" s="43" t="s">
        <v>1103</v>
      </c>
      <c r="B870" s="43" t="s">
        <v>1106</v>
      </c>
      <c r="C870" s="43" t="s">
        <v>200</v>
      </c>
      <c r="D870" s="43">
        <v>2665</v>
      </c>
    </row>
    <row r="871" spans="1:4" x14ac:dyDescent="0.25">
      <c r="A871" s="43" t="s">
        <v>1103</v>
      </c>
      <c r="B871" s="43" t="s">
        <v>1107</v>
      </c>
      <c r="C871" s="43" t="s">
        <v>200</v>
      </c>
      <c r="D871" s="43">
        <v>2750</v>
      </c>
    </row>
    <row r="872" spans="1:4" x14ac:dyDescent="0.25">
      <c r="A872" s="43" t="s">
        <v>1108</v>
      </c>
      <c r="B872" s="43" t="s">
        <v>1109</v>
      </c>
      <c r="C872" s="43" t="s">
        <v>284</v>
      </c>
      <c r="D872" s="43">
        <v>3086</v>
      </c>
    </row>
    <row r="873" spans="1:4" x14ac:dyDescent="0.25">
      <c r="A873" s="43" t="s">
        <v>1108</v>
      </c>
      <c r="B873" s="43" t="s">
        <v>1110</v>
      </c>
      <c r="C873" s="43" t="s">
        <v>192</v>
      </c>
      <c r="D873" s="43">
        <v>3263</v>
      </c>
    </row>
    <row r="874" spans="1:4" x14ac:dyDescent="0.25">
      <c r="A874" s="43" t="s">
        <v>1108</v>
      </c>
      <c r="B874" s="43" t="s">
        <v>1111</v>
      </c>
      <c r="C874" s="43" t="s">
        <v>200</v>
      </c>
      <c r="D874" s="43">
        <v>3240</v>
      </c>
    </row>
    <row r="875" spans="1:4" x14ac:dyDescent="0.25">
      <c r="A875" s="43" t="s">
        <v>1108</v>
      </c>
      <c r="B875" s="43" t="s">
        <v>1112</v>
      </c>
      <c r="C875" s="43" t="s">
        <v>194</v>
      </c>
      <c r="D875" s="43">
        <v>3296</v>
      </c>
    </row>
    <row r="876" spans="1:4" x14ac:dyDescent="0.25">
      <c r="A876" s="43" t="s">
        <v>1108</v>
      </c>
      <c r="B876" s="43" t="s">
        <v>1113</v>
      </c>
      <c r="C876" s="43" t="s">
        <v>194</v>
      </c>
      <c r="D876" s="43">
        <v>3351</v>
      </c>
    </row>
    <row r="877" spans="1:4" x14ac:dyDescent="0.25">
      <c r="A877" s="43" t="s">
        <v>1108</v>
      </c>
      <c r="B877" s="43" t="s">
        <v>1114</v>
      </c>
      <c r="C877" s="43" t="s">
        <v>200</v>
      </c>
      <c r="D877" s="43">
        <v>3450</v>
      </c>
    </row>
    <row r="878" spans="1:4" x14ac:dyDescent="0.25">
      <c r="A878" s="43" t="s">
        <v>1108</v>
      </c>
      <c r="B878" s="43" t="s">
        <v>1115</v>
      </c>
      <c r="C878" s="43" t="s">
        <v>216</v>
      </c>
      <c r="D878" s="43">
        <v>3461</v>
      </c>
    </row>
    <row r="879" spans="1:4" x14ac:dyDescent="0.25">
      <c r="A879" s="43" t="s">
        <v>1108</v>
      </c>
      <c r="B879" s="43" t="s">
        <v>1116</v>
      </c>
      <c r="C879" s="43" t="s">
        <v>196</v>
      </c>
      <c r="D879" s="43">
        <v>3270</v>
      </c>
    </row>
    <row r="880" spans="1:4" x14ac:dyDescent="0.25">
      <c r="A880" s="43" t="s">
        <v>1108</v>
      </c>
      <c r="B880" s="43" t="s">
        <v>1117</v>
      </c>
      <c r="C880" s="43" t="s">
        <v>196</v>
      </c>
      <c r="D880" s="43">
        <v>3272</v>
      </c>
    </row>
    <row r="881" spans="1:4" x14ac:dyDescent="0.25">
      <c r="A881" s="43" t="s">
        <v>1108</v>
      </c>
      <c r="B881" s="43" t="s">
        <v>1118</v>
      </c>
      <c r="C881" s="43" t="s">
        <v>213</v>
      </c>
      <c r="D881" s="43">
        <v>2425</v>
      </c>
    </row>
    <row r="882" spans="1:4" x14ac:dyDescent="0.25">
      <c r="A882" s="43" t="s">
        <v>1108</v>
      </c>
      <c r="B882" s="43" t="s">
        <v>1119</v>
      </c>
      <c r="C882" s="43" t="s">
        <v>211</v>
      </c>
      <c r="D882" s="43">
        <v>2460</v>
      </c>
    </row>
    <row r="883" spans="1:4" x14ac:dyDescent="0.25">
      <c r="A883" s="43" t="s">
        <v>1108</v>
      </c>
      <c r="B883" s="43" t="s">
        <v>1120</v>
      </c>
      <c r="C883" s="43" t="s">
        <v>284</v>
      </c>
      <c r="D883" s="43">
        <v>2500</v>
      </c>
    </row>
    <row r="884" spans="1:4" x14ac:dyDescent="0.25">
      <c r="A884" s="43" t="s">
        <v>1108</v>
      </c>
      <c r="B884" s="43" t="s">
        <v>1121</v>
      </c>
      <c r="C884" s="43" t="s">
        <v>211</v>
      </c>
      <c r="D884" s="43">
        <v>2455</v>
      </c>
    </row>
    <row r="885" spans="1:4" x14ac:dyDescent="0.25">
      <c r="A885" s="43" t="s">
        <v>1108</v>
      </c>
      <c r="B885" s="43" t="s">
        <v>1122</v>
      </c>
      <c r="C885" s="43" t="s">
        <v>200</v>
      </c>
      <c r="D885" s="43">
        <v>2600</v>
      </c>
    </row>
    <row r="886" spans="1:4" x14ac:dyDescent="0.25">
      <c r="A886" s="43" t="s">
        <v>1108</v>
      </c>
      <c r="B886" s="43" t="s">
        <v>1123</v>
      </c>
      <c r="C886" s="43" t="s">
        <v>216</v>
      </c>
      <c r="D886" s="43">
        <v>2500</v>
      </c>
    </row>
    <row r="887" spans="1:4" x14ac:dyDescent="0.25">
      <c r="A887" s="43" t="s">
        <v>1108</v>
      </c>
      <c r="B887" s="43" t="s">
        <v>1124</v>
      </c>
      <c r="C887" s="43" t="s">
        <v>192</v>
      </c>
      <c r="D887" s="43">
        <v>2566</v>
      </c>
    </row>
    <row r="888" spans="1:4" x14ac:dyDescent="0.25">
      <c r="A888" s="43" t="s">
        <v>1108</v>
      </c>
      <c r="B888" s="43" t="s">
        <v>1125</v>
      </c>
      <c r="C888" s="43" t="s">
        <v>200</v>
      </c>
      <c r="D888" s="43">
        <v>2679</v>
      </c>
    </row>
    <row r="889" spans="1:4" x14ac:dyDescent="0.25">
      <c r="A889" s="43" t="s">
        <v>1108</v>
      </c>
      <c r="B889" s="43" t="s">
        <v>1126</v>
      </c>
      <c r="C889" s="43" t="s">
        <v>192</v>
      </c>
      <c r="D889" s="43">
        <v>2600</v>
      </c>
    </row>
    <row r="890" spans="1:4" x14ac:dyDescent="0.25">
      <c r="A890" s="43" t="s">
        <v>1108</v>
      </c>
      <c r="B890" s="43" t="s">
        <v>1127</v>
      </c>
      <c r="C890" s="43" t="s">
        <v>213</v>
      </c>
      <c r="D890" s="43">
        <v>2789</v>
      </c>
    </row>
    <row r="891" spans="1:4" x14ac:dyDescent="0.25">
      <c r="A891" s="43" t="s">
        <v>1108</v>
      </c>
      <c r="B891" s="43" t="s">
        <v>1128</v>
      </c>
      <c r="C891" s="43" t="s">
        <v>200</v>
      </c>
      <c r="D891" s="43">
        <v>2530</v>
      </c>
    </row>
    <row r="892" spans="1:4" x14ac:dyDescent="0.25">
      <c r="A892" s="43" t="s">
        <v>1108</v>
      </c>
      <c r="B892" s="43" t="s">
        <v>1129</v>
      </c>
      <c r="C892" s="43" t="s">
        <v>200</v>
      </c>
      <c r="D892" s="43">
        <v>2390</v>
      </c>
    </row>
    <row r="893" spans="1:4" x14ac:dyDescent="0.25">
      <c r="A893" s="43" t="s">
        <v>1108</v>
      </c>
      <c r="B893" s="43" t="s">
        <v>1130</v>
      </c>
      <c r="C893" s="43" t="s">
        <v>213</v>
      </c>
      <c r="D893" s="43">
        <v>2200</v>
      </c>
    </row>
    <row r="894" spans="1:4" x14ac:dyDescent="0.25">
      <c r="A894" s="43" t="s">
        <v>1108</v>
      </c>
      <c r="B894" s="43" t="s">
        <v>1131</v>
      </c>
      <c r="C894" s="43" t="s">
        <v>200</v>
      </c>
      <c r="D894" s="43">
        <v>2390</v>
      </c>
    </row>
    <row r="895" spans="1:4" x14ac:dyDescent="0.25">
      <c r="A895" s="43" t="s">
        <v>1108</v>
      </c>
      <c r="B895" s="43" t="s">
        <v>1132</v>
      </c>
      <c r="C895" s="43" t="s">
        <v>192</v>
      </c>
      <c r="D895" s="43">
        <v>2185</v>
      </c>
    </row>
    <row r="896" spans="1:4" x14ac:dyDescent="0.25">
      <c r="A896" s="43" t="s">
        <v>1108</v>
      </c>
      <c r="B896" s="43" t="s">
        <v>1133</v>
      </c>
      <c r="C896" s="43" t="s">
        <v>213</v>
      </c>
      <c r="D896" s="43">
        <v>2670</v>
      </c>
    </row>
    <row r="897" spans="1:4" x14ac:dyDescent="0.25">
      <c r="A897" s="43" t="s">
        <v>1108</v>
      </c>
      <c r="B897" s="43" t="s">
        <v>1134</v>
      </c>
      <c r="C897" s="43" t="s">
        <v>213</v>
      </c>
      <c r="D897" s="43">
        <v>2035</v>
      </c>
    </row>
    <row r="898" spans="1:4" x14ac:dyDescent="0.25">
      <c r="A898" s="43" t="s">
        <v>1108</v>
      </c>
      <c r="B898" s="43" t="s">
        <v>1135</v>
      </c>
      <c r="C898" s="43" t="s">
        <v>284</v>
      </c>
      <c r="D898" s="43">
        <v>2673</v>
      </c>
    </row>
    <row r="899" spans="1:4" x14ac:dyDescent="0.25">
      <c r="A899" s="43" t="s">
        <v>1108</v>
      </c>
      <c r="B899" s="43" t="s">
        <v>1136</v>
      </c>
      <c r="C899" s="43" t="s">
        <v>284</v>
      </c>
      <c r="D899" s="43">
        <v>2770</v>
      </c>
    </row>
    <row r="900" spans="1:4" x14ac:dyDescent="0.25">
      <c r="A900" s="43" t="s">
        <v>1108</v>
      </c>
      <c r="B900" s="43" t="s">
        <v>1137</v>
      </c>
      <c r="C900" s="43" t="s">
        <v>194</v>
      </c>
      <c r="D900" s="43">
        <v>2800</v>
      </c>
    </row>
    <row r="901" spans="1:4" x14ac:dyDescent="0.25">
      <c r="A901" s="43" t="s">
        <v>1108</v>
      </c>
      <c r="B901" s="43" t="s">
        <v>1138</v>
      </c>
      <c r="C901" s="43" t="s">
        <v>200</v>
      </c>
      <c r="D901" s="43">
        <v>2800</v>
      </c>
    </row>
    <row r="902" spans="1:4" x14ac:dyDescent="0.25">
      <c r="A902" s="43" t="s">
        <v>1108</v>
      </c>
      <c r="B902" s="43" t="s">
        <v>1139</v>
      </c>
      <c r="C902" s="43" t="s">
        <v>216</v>
      </c>
      <c r="D902" s="43">
        <v>2195</v>
      </c>
    </row>
    <row r="903" spans="1:4" x14ac:dyDescent="0.25">
      <c r="A903" s="43" t="s">
        <v>1108</v>
      </c>
      <c r="B903" s="43" t="s">
        <v>1140</v>
      </c>
      <c r="C903" s="43" t="s">
        <v>194</v>
      </c>
      <c r="D903" s="43">
        <v>2380</v>
      </c>
    </row>
    <row r="904" spans="1:4" x14ac:dyDescent="0.25">
      <c r="A904" s="43" t="s">
        <v>1108</v>
      </c>
      <c r="B904" s="43" t="s">
        <v>1141</v>
      </c>
      <c r="C904" s="43" t="s">
        <v>194</v>
      </c>
      <c r="D904" s="43">
        <v>2657</v>
      </c>
    </row>
    <row r="905" spans="1:4" x14ac:dyDescent="0.25">
      <c r="A905" s="43" t="s">
        <v>1108</v>
      </c>
      <c r="B905" s="43" t="s">
        <v>1142</v>
      </c>
      <c r="C905" s="43" t="s">
        <v>213</v>
      </c>
      <c r="D905" s="43">
        <v>2605</v>
      </c>
    </row>
    <row r="906" spans="1:4" x14ac:dyDescent="0.25">
      <c r="A906" s="43" t="s">
        <v>1108</v>
      </c>
      <c r="B906" s="43" t="s">
        <v>1143</v>
      </c>
      <c r="C906" s="43" t="s">
        <v>219</v>
      </c>
      <c r="D906" s="43">
        <v>2825</v>
      </c>
    </row>
    <row r="907" spans="1:4" x14ac:dyDescent="0.25">
      <c r="A907" s="43" t="s">
        <v>1108</v>
      </c>
      <c r="B907" s="43" t="s">
        <v>1144</v>
      </c>
      <c r="C907" s="43" t="s">
        <v>211</v>
      </c>
      <c r="D907" s="43">
        <v>2025</v>
      </c>
    </row>
    <row r="908" spans="1:4" x14ac:dyDescent="0.25">
      <c r="A908" s="43" t="s">
        <v>1108</v>
      </c>
      <c r="B908" s="43" t="s">
        <v>1145</v>
      </c>
      <c r="C908" s="43" t="s">
        <v>1146</v>
      </c>
      <c r="D908" s="43">
        <v>2932</v>
      </c>
    </row>
    <row r="909" spans="1:4" x14ac:dyDescent="0.25">
      <c r="A909" s="43" t="s">
        <v>1108</v>
      </c>
      <c r="B909" s="43" t="s">
        <v>1147</v>
      </c>
      <c r="C909" s="43" t="s">
        <v>194</v>
      </c>
      <c r="D909" s="43">
        <v>3419</v>
      </c>
    </row>
    <row r="910" spans="1:4" x14ac:dyDescent="0.25">
      <c r="A910" s="43" t="s">
        <v>1108</v>
      </c>
      <c r="B910" s="43" t="s">
        <v>1148</v>
      </c>
      <c r="C910" s="43" t="s">
        <v>200</v>
      </c>
      <c r="D910" s="43">
        <v>3440</v>
      </c>
    </row>
    <row r="911" spans="1:4" x14ac:dyDescent="0.25">
      <c r="A911" s="43" t="s">
        <v>1108</v>
      </c>
      <c r="B911" s="43" t="s">
        <v>1149</v>
      </c>
      <c r="C911" s="43" t="s">
        <v>213</v>
      </c>
      <c r="D911" s="43">
        <v>3430</v>
      </c>
    </row>
    <row r="912" spans="1:4" x14ac:dyDescent="0.25">
      <c r="A912" s="43" t="s">
        <v>1108</v>
      </c>
      <c r="B912" s="43" t="s">
        <v>1150</v>
      </c>
      <c r="C912" s="43" t="s">
        <v>216</v>
      </c>
      <c r="D912" s="43">
        <v>3265</v>
      </c>
    </row>
    <row r="913" spans="1:4" x14ac:dyDescent="0.25">
      <c r="A913" s="43" t="s">
        <v>1108</v>
      </c>
      <c r="B913" s="43" t="s">
        <v>1151</v>
      </c>
      <c r="C913" s="43" t="s">
        <v>196</v>
      </c>
      <c r="D913" s="43">
        <v>3534</v>
      </c>
    </row>
    <row r="914" spans="1:4" x14ac:dyDescent="0.25">
      <c r="A914" s="43" t="s">
        <v>1108</v>
      </c>
      <c r="B914" s="43" t="s">
        <v>1152</v>
      </c>
      <c r="C914" s="43" t="s">
        <v>207</v>
      </c>
      <c r="D914" s="43">
        <v>3450</v>
      </c>
    </row>
    <row r="915" spans="1:4" x14ac:dyDescent="0.25">
      <c r="A915" s="43" t="s">
        <v>1108</v>
      </c>
      <c r="B915" s="43" t="s">
        <v>1153</v>
      </c>
      <c r="C915" s="43" t="s">
        <v>200</v>
      </c>
      <c r="D915" s="43">
        <v>3805</v>
      </c>
    </row>
    <row r="916" spans="1:4" x14ac:dyDescent="0.25">
      <c r="A916" s="43" t="s">
        <v>1108</v>
      </c>
      <c r="B916" s="43" t="s">
        <v>1154</v>
      </c>
      <c r="C916" s="43" t="s">
        <v>192</v>
      </c>
      <c r="D916" s="43">
        <v>2020</v>
      </c>
    </row>
    <row r="917" spans="1:4" x14ac:dyDescent="0.25">
      <c r="A917" s="43" t="s">
        <v>1108</v>
      </c>
      <c r="B917" s="43" t="s">
        <v>1155</v>
      </c>
      <c r="C917" s="43" t="s">
        <v>211</v>
      </c>
      <c r="D917" s="43">
        <v>2280</v>
      </c>
    </row>
    <row r="918" spans="1:4" x14ac:dyDescent="0.25">
      <c r="A918" s="43" t="s">
        <v>1108</v>
      </c>
      <c r="B918" s="43" t="s">
        <v>1156</v>
      </c>
      <c r="C918" s="43" t="s">
        <v>211</v>
      </c>
      <c r="D918" s="43">
        <v>2280</v>
      </c>
    </row>
    <row r="919" spans="1:4" x14ac:dyDescent="0.25">
      <c r="A919" s="43" t="s">
        <v>1157</v>
      </c>
      <c r="B919" s="43" t="s">
        <v>1158</v>
      </c>
      <c r="C919" s="43" t="s">
        <v>213</v>
      </c>
      <c r="D919" s="43">
        <v>1905</v>
      </c>
    </row>
    <row r="920" spans="1:4" x14ac:dyDescent="0.25">
      <c r="A920" s="43" t="s">
        <v>1157</v>
      </c>
      <c r="B920" s="43" t="s">
        <v>1159</v>
      </c>
      <c r="C920" s="43" t="s">
        <v>196</v>
      </c>
      <c r="D920" s="43">
        <v>1904</v>
      </c>
    </row>
    <row r="921" spans="1:4" x14ac:dyDescent="0.25">
      <c r="A921" s="43" t="s">
        <v>1157</v>
      </c>
      <c r="B921" s="43" t="s">
        <v>1160</v>
      </c>
      <c r="C921" s="43" t="s">
        <v>194</v>
      </c>
      <c r="D921" s="43">
        <v>1564</v>
      </c>
    </row>
    <row r="922" spans="1:4" x14ac:dyDescent="0.25">
      <c r="A922" s="43" t="s">
        <v>1157</v>
      </c>
      <c r="B922" s="43" t="s">
        <v>1161</v>
      </c>
      <c r="C922" s="43" t="s">
        <v>194</v>
      </c>
      <c r="D922" s="43">
        <v>2240</v>
      </c>
    </row>
    <row r="923" spans="1:4" x14ac:dyDescent="0.25">
      <c r="A923" s="43" t="s">
        <v>1157</v>
      </c>
      <c r="B923" s="43" t="s">
        <v>1162</v>
      </c>
      <c r="C923" s="43" t="s">
        <v>194</v>
      </c>
      <c r="D923" s="43">
        <v>2360</v>
      </c>
    </row>
    <row r="924" spans="1:4" x14ac:dyDescent="0.25">
      <c r="A924" s="43" t="s">
        <v>1157</v>
      </c>
      <c r="B924" s="43" t="s">
        <v>1163</v>
      </c>
      <c r="C924" s="43" t="s">
        <v>205</v>
      </c>
      <c r="D924" s="43">
        <v>2360</v>
      </c>
    </row>
    <row r="925" spans="1:4" x14ac:dyDescent="0.25">
      <c r="A925" s="43" t="s">
        <v>1164</v>
      </c>
      <c r="B925" s="43" t="s">
        <v>1165</v>
      </c>
      <c r="C925" s="43" t="s">
        <v>192</v>
      </c>
      <c r="D925" s="43">
        <v>2840</v>
      </c>
    </row>
    <row r="926" spans="1:4" x14ac:dyDescent="0.25">
      <c r="A926" s="43" t="s">
        <v>1164</v>
      </c>
      <c r="B926" s="43" t="s">
        <v>1166</v>
      </c>
      <c r="C926" s="43" t="s">
        <v>200</v>
      </c>
      <c r="D926" s="43">
        <v>3072</v>
      </c>
    </row>
    <row r="927" spans="1:4" x14ac:dyDescent="0.25">
      <c r="A927" s="43" t="s">
        <v>1164</v>
      </c>
      <c r="B927" s="43" t="s">
        <v>1167</v>
      </c>
      <c r="C927" s="43" t="s">
        <v>200</v>
      </c>
      <c r="D927" s="43">
        <v>3180</v>
      </c>
    </row>
    <row r="928" spans="1:4" x14ac:dyDescent="0.25">
      <c r="A928" s="43" t="s">
        <v>1164</v>
      </c>
      <c r="B928" s="43" t="s">
        <v>1168</v>
      </c>
      <c r="C928" s="43" t="s">
        <v>216</v>
      </c>
      <c r="D928" s="43">
        <v>3240</v>
      </c>
    </row>
    <row r="929" spans="1:4" x14ac:dyDescent="0.25">
      <c r="A929" s="43" t="s">
        <v>1164</v>
      </c>
      <c r="B929" s="43" t="s">
        <v>1169</v>
      </c>
      <c r="C929" s="43" t="s">
        <v>219</v>
      </c>
      <c r="D929" s="43">
        <v>2970</v>
      </c>
    </row>
    <row r="930" spans="1:4" x14ac:dyDescent="0.25">
      <c r="A930" s="43" t="s">
        <v>1164</v>
      </c>
      <c r="B930" s="43" t="s">
        <v>1170</v>
      </c>
      <c r="C930" s="43" t="s">
        <v>216</v>
      </c>
      <c r="D930" s="43">
        <v>3300</v>
      </c>
    </row>
    <row r="931" spans="1:4" x14ac:dyDescent="0.25">
      <c r="A931" s="43" t="s">
        <v>1164</v>
      </c>
      <c r="B931" s="43" t="s">
        <v>1171</v>
      </c>
      <c r="C931" s="43" t="s">
        <v>216</v>
      </c>
      <c r="D931" s="43">
        <v>3325</v>
      </c>
    </row>
    <row r="932" spans="1:4" x14ac:dyDescent="0.25">
      <c r="A932" s="43" t="s">
        <v>1164</v>
      </c>
      <c r="B932" s="43" t="s">
        <v>1172</v>
      </c>
      <c r="C932" s="43" t="s">
        <v>196</v>
      </c>
      <c r="D932" s="43">
        <v>3450</v>
      </c>
    </row>
    <row r="933" spans="1:4" x14ac:dyDescent="0.25">
      <c r="A933" s="43" t="s">
        <v>1164</v>
      </c>
      <c r="B933" s="43" t="s">
        <v>1173</v>
      </c>
      <c r="C933" s="43" t="s">
        <v>200</v>
      </c>
      <c r="D933" s="43">
        <v>3772</v>
      </c>
    </row>
    <row r="934" spans="1:4" x14ac:dyDescent="0.25">
      <c r="A934" s="43" t="s">
        <v>1164</v>
      </c>
      <c r="B934" s="43" t="s">
        <v>1174</v>
      </c>
      <c r="C934" s="43" t="s">
        <v>200</v>
      </c>
      <c r="D934" s="43">
        <v>2215</v>
      </c>
    </row>
    <row r="935" spans="1:4" x14ac:dyDescent="0.25">
      <c r="A935" s="43" t="s">
        <v>1164</v>
      </c>
      <c r="B935" s="43" t="s">
        <v>1175</v>
      </c>
      <c r="C935" s="43" t="s">
        <v>213</v>
      </c>
      <c r="D935" s="43">
        <v>2767</v>
      </c>
    </row>
    <row r="936" spans="1:4" x14ac:dyDescent="0.25">
      <c r="A936" s="43" t="s">
        <v>1164</v>
      </c>
      <c r="B936" s="43" t="s">
        <v>1176</v>
      </c>
      <c r="C936" s="43" t="s">
        <v>200</v>
      </c>
      <c r="D936" s="43">
        <v>3084</v>
      </c>
    </row>
    <row r="937" spans="1:4" x14ac:dyDescent="0.25">
      <c r="A937" s="43" t="s">
        <v>1164</v>
      </c>
      <c r="B937" s="43" t="s">
        <v>1177</v>
      </c>
      <c r="C937" s="43" t="s">
        <v>211</v>
      </c>
      <c r="D937" s="43">
        <v>3234</v>
      </c>
    </row>
    <row r="938" spans="1:4" x14ac:dyDescent="0.25">
      <c r="A938" s="43" t="s">
        <v>1164</v>
      </c>
      <c r="B938" s="43" t="s">
        <v>1178</v>
      </c>
      <c r="C938" s="43" t="s">
        <v>196</v>
      </c>
      <c r="D938" s="43">
        <v>3126</v>
      </c>
    </row>
    <row r="939" spans="1:4" x14ac:dyDescent="0.25">
      <c r="A939" s="43" t="s">
        <v>1164</v>
      </c>
      <c r="B939" s="43" t="s">
        <v>1179</v>
      </c>
      <c r="C939" s="43" t="s">
        <v>213</v>
      </c>
      <c r="D939" s="43">
        <v>3278</v>
      </c>
    </row>
    <row r="940" spans="1:4" x14ac:dyDescent="0.25">
      <c r="A940" s="43" t="s">
        <v>1164</v>
      </c>
      <c r="B940" s="43" t="s">
        <v>1180</v>
      </c>
      <c r="C940" s="43" t="s">
        <v>216</v>
      </c>
      <c r="D940" s="43">
        <v>3447</v>
      </c>
    </row>
    <row r="941" spans="1:4" x14ac:dyDescent="0.25">
      <c r="A941" s="43" t="s">
        <v>1164</v>
      </c>
      <c r="B941" s="43" t="s">
        <v>1181</v>
      </c>
      <c r="C941" s="43" t="s">
        <v>200</v>
      </c>
      <c r="D941" s="43">
        <v>3230</v>
      </c>
    </row>
    <row r="942" spans="1:4" x14ac:dyDescent="0.25">
      <c r="A942" s="43" t="s">
        <v>1164</v>
      </c>
      <c r="B942" s="43" t="s">
        <v>1182</v>
      </c>
      <c r="C942" s="43" t="s">
        <v>196</v>
      </c>
      <c r="D942" s="43">
        <v>3603</v>
      </c>
    </row>
    <row r="943" spans="1:4" x14ac:dyDescent="0.25">
      <c r="A943" s="43" t="s">
        <v>1164</v>
      </c>
      <c r="B943" s="43" t="s">
        <v>1183</v>
      </c>
      <c r="C943" s="43" t="s">
        <v>213</v>
      </c>
      <c r="D943" s="43">
        <v>3651</v>
      </c>
    </row>
    <row r="944" spans="1:4" x14ac:dyDescent="0.25">
      <c r="A944" s="43" t="s">
        <v>1164</v>
      </c>
      <c r="B944" s="43" t="s">
        <v>1184</v>
      </c>
      <c r="C944" s="43" t="s">
        <v>213</v>
      </c>
      <c r="D944" s="43">
        <v>3393</v>
      </c>
    </row>
    <row r="945" spans="1:4" x14ac:dyDescent="0.25">
      <c r="A945" s="43" t="s">
        <v>1164</v>
      </c>
      <c r="B945" s="43" t="s">
        <v>1185</v>
      </c>
      <c r="C945" s="43" t="s">
        <v>194</v>
      </c>
      <c r="D945" s="43">
        <v>3501</v>
      </c>
    </row>
    <row r="946" spans="1:4" x14ac:dyDescent="0.25">
      <c r="A946" s="43" t="s">
        <v>1164</v>
      </c>
      <c r="B946" s="43" t="s">
        <v>1186</v>
      </c>
      <c r="C946" s="43" t="s">
        <v>225</v>
      </c>
      <c r="D946" s="43">
        <v>3715</v>
      </c>
    </row>
    <row r="947" spans="1:4" x14ac:dyDescent="0.25">
      <c r="A947" s="43" t="s">
        <v>1164</v>
      </c>
      <c r="B947" s="43" t="s">
        <v>1187</v>
      </c>
      <c r="C947" s="43" t="s">
        <v>225</v>
      </c>
      <c r="D947" s="43">
        <v>3715</v>
      </c>
    </row>
    <row r="948" spans="1:4" x14ac:dyDescent="0.25">
      <c r="A948" s="43" t="s">
        <v>1164</v>
      </c>
      <c r="B948" s="43" t="s">
        <v>1188</v>
      </c>
      <c r="C948" s="43" t="s">
        <v>219</v>
      </c>
      <c r="D948" s="43">
        <v>3393</v>
      </c>
    </row>
    <row r="949" spans="1:4" x14ac:dyDescent="0.25">
      <c r="A949" s="43" t="s">
        <v>1164</v>
      </c>
      <c r="B949" s="43" t="s">
        <v>1189</v>
      </c>
      <c r="C949" s="43" t="s">
        <v>216</v>
      </c>
      <c r="D949" s="43">
        <v>3406</v>
      </c>
    </row>
    <row r="950" spans="1:4" x14ac:dyDescent="0.25">
      <c r="A950" s="43" t="s">
        <v>1164</v>
      </c>
      <c r="B950" s="43" t="s">
        <v>1190</v>
      </c>
      <c r="C950" s="43" t="s">
        <v>223</v>
      </c>
      <c r="D950" s="43">
        <v>3850</v>
      </c>
    </row>
    <row r="951" spans="1:4" x14ac:dyDescent="0.25">
      <c r="A951" s="43" t="s">
        <v>1191</v>
      </c>
      <c r="B951" s="43" t="s">
        <v>1192</v>
      </c>
      <c r="C951" s="43" t="s">
        <v>200</v>
      </c>
      <c r="D951" s="43">
        <v>2820</v>
      </c>
    </row>
    <row r="952" spans="1:4" x14ac:dyDescent="0.25">
      <c r="A952" s="43" t="s">
        <v>1191</v>
      </c>
      <c r="B952" s="43" t="s">
        <v>1193</v>
      </c>
      <c r="C952" s="43" t="s">
        <v>521</v>
      </c>
      <c r="D952" s="43">
        <v>2750</v>
      </c>
    </row>
    <row r="953" spans="1:4" x14ac:dyDescent="0.25">
      <c r="A953" s="43" t="s">
        <v>1191</v>
      </c>
      <c r="B953" s="43" t="s">
        <v>1194</v>
      </c>
      <c r="C953" s="43" t="s">
        <v>521</v>
      </c>
      <c r="D953" s="43">
        <v>2850</v>
      </c>
    </row>
    <row r="954" spans="1:4" x14ac:dyDescent="0.25">
      <c r="A954" s="43" t="s">
        <v>1191</v>
      </c>
      <c r="B954" s="43" t="s">
        <v>1195</v>
      </c>
      <c r="C954" s="43" t="s">
        <v>521</v>
      </c>
      <c r="D954" s="43">
        <v>2743</v>
      </c>
    </row>
    <row r="955" spans="1:4" x14ac:dyDescent="0.25">
      <c r="A955" s="43" t="s">
        <v>1191</v>
      </c>
      <c r="B955" s="43" t="s">
        <v>1196</v>
      </c>
      <c r="C955" s="43" t="s">
        <v>216</v>
      </c>
      <c r="D955" s="43">
        <v>3020</v>
      </c>
    </row>
    <row r="956" spans="1:4" x14ac:dyDescent="0.25">
      <c r="A956" s="43" t="s">
        <v>1191</v>
      </c>
      <c r="B956" s="43" t="s">
        <v>1197</v>
      </c>
      <c r="C956" s="43" t="s">
        <v>211</v>
      </c>
      <c r="D956" s="43">
        <v>2884</v>
      </c>
    </row>
    <row r="957" spans="1:4" x14ac:dyDescent="0.25">
      <c r="A957" s="43" t="s">
        <v>1191</v>
      </c>
      <c r="B957" s="43" t="s">
        <v>1198</v>
      </c>
      <c r="C957" s="43" t="s">
        <v>194</v>
      </c>
      <c r="D957" s="43">
        <v>3005</v>
      </c>
    </row>
    <row r="958" spans="1:4" x14ac:dyDescent="0.25">
      <c r="A958" s="43" t="s">
        <v>1191</v>
      </c>
      <c r="B958" s="43" t="s">
        <v>1199</v>
      </c>
      <c r="C958" s="43" t="s">
        <v>213</v>
      </c>
      <c r="D958" s="43">
        <v>2403</v>
      </c>
    </row>
    <row r="959" spans="1:4" x14ac:dyDescent="0.25">
      <c r="A959" s="43" t="s">
        <v>1191</v>
      </c>
      <c r="B959" s="43" t="s">
        <v>1200</v>
      </c>
      <c r="C959" s="43" t="s">
        <v>211</v>
      </c>
      <c r="D959" s="43">
        <v>2418</v>
      </c>
    </row>
    <row r="960" spans="1:4" x14ac:dyDescent="0.25">
      <c r="A960" s="43" t="s">
        <v>1191</v>
      </c>
      <c r="B960" s="43" t="s">
        <v>1201</v>
      </c>
      <c r="C960" s="43" t="s">
        <v>216</v>
      </c>
      <c r="D960" s="43">
        <v>2558</v>
      </c>
    </row>
    <row r="961" spans="1:4" x14ac:dyDescent="0.25">
      <c r="A961" s="43" t="s">
        <v>1191</v>
      </c>
      <c r="B961" s="43" t="s">
        <v>1202</v>
      </c>
      <c r="C961" s="43" t="s">
        <v>213</v>
      </c>
      <c r="D961" s="43">
        <v>2733</v>
      </c>
    </row>
    <row r="962" spans="1:4" x14ac:dyDescent="0.25">
      <c r="A962" s="43" t="s">
        <v>1191</v>
      </c>
      <c r="B962" s="43" t="s">
        <v>1203</v>
      </c>
      <c r="C962" s="43" t="s">
        <v>284</v>
      </c>
      <c r="D962" s="43">
        <v>2120</v>
      </c>
    </row>
    <row r="963" spans="1:4" x14ac:dyDescent="0.25">
      <c r="A963" s="43" t="s">
        <v>1191</v>
      </c>
      <c r="B963" s="43" t="s">
        <v>1204</v>
      </c>
      <c r="C963" s="43" t="s">
        <v>200</v>
      </c>
      <c r="D963" s="43">
        <v>2672</v>
      </c>
    </row>
    <row r="964" spans="1:4" x14ac:dyDescent="0.25">
      <c r="A964" s="43" t="s">
        <v>1191</v>
      </c>
      <c r="B964" s="43" t="s">
        <v>1205</v>
      </c>
      <c r="C964" s="43" t="s">
        <v>521</v>
      </c>
      <c r="D964" s="43">
        <v>2750</v>
      </c>
    </row>
    <row r="965" spans="1:4" x14ac:dyDescent="0.25">
      <c r="A965" s="43" t="s">
        <v>1191</v>
      </c>
      <c r="B965" s="43" t="s">
        <v>1206</v>
      </c>
      <c r="C965" s="43" t="s">
        <v>521</v>
      </c>
      <c r="D965" s="43">
        <v>2850</v>
      </c>
    </row>
    <row r="966" spans="1:4" x14ac:dyDescent="0.25">
      <c r="A966" s="43" t="s">
        <v>1191</v>
      </c>
      <c r="B966" s="43" t="s">
        <v>1207</v>
      </c>
      <c r="C966" s="43" t="s">
        <v>194</v>
      </c>
      <c r="D966" s="43">
        <v>3000</v>
      </c>
    </row>
    <row r="967" spans="1:4" x14ac:dyDescent="0.25">
      <c r="A967" s="43" t="s">
        <v>1191</v>
      </c>
      <c r="B967" s="43" t="s">
        <v>1208</v>
      </c>
      <c r="C967" s="43" t="s">
        <v>194</v>
      </c>
      <c r="D967" s="43">
        <v>3080</v>
      </c>
    </row>
    <row r="968" spans="1:4" x14ac:dyDescent="0.25">
      <c r="A968" s="43" t="s">
        <v>1191</v>
      </c>
      <c r="B968" s="43" t="s">
        <v>1209</v>
      </c>
      <c r="C968" s="43" t="s">
        <v>284</v>
      </c>
      <c r="D968" s="43">
        <v>2533</v>
      </c>
    </row>
    <row r="969" spans="1:4" x14ac:dyDescent="0.25">
      <c r="A969" s="43" t="s">
        <v>1191</v>
      </c>
      <c r="B969" s="43" t="s">
        <v>1210</v>
      </c>
      <c r="C969" s="43" t="s">
        <v>521</v>
      </c>
      <c r="D969" s="43">
        <v>2771</v>
      </c>
    </row>
    <row r="970" spans="1:4" x14ac:dyDescent="0.25">
      <c r="A970" s="43" t="s">
        <v>1191</v>
      </c>
      <c r="B970" s="43" t="s">
        <v>1211</v>
      </c>
      <c r="C970" s="43" t="s">
        <v>194</v>
      </c>
      <c r="D970" s="43">
        <v>2732</v>
      </c>
    </row>
    <row r="971" spans="1:4" x14ac:dyDescent="0.25">
      <c r="A971" s="43" t="s">
        <v>1191</v>
      </c>
      <c r="B971" s="43" t="s">
        <v>1212</v>
      </c>
      <c r="C971" s="43" t="s">
        <v>194</v>
      </c>
      <c r="D971" s="43">
        <v>3102</v>
      </c>
    </row>
    <row r="972" spans="1:4" x14ac:dyDescent="0.25">
      <c r="A972" s="43" t="s">
        <v>1191</v>
      </c>
      <c r="B972" s="43" t="s">
        <v>1213</v>
      </c>
      <c r="C972" s="43" t="s">
        <v>196</v>
      </c>
      <c r="D972" s="43">
        <v>2546</v>
      </c>
    </row>
    <row r="973" spans="1:4" x14ac:dyDescent="0.25">
      <c r="A973" s="43" t="s">
        <v>1191</v>
      </c>
      <c r="B973" s="43" t="s">
        <v>1214</v>
      </c>
      <c r="C973" s="43" t="s">
        <v>223</v>
      </c>
      <c r="D973" s="43">
        <v>3300</v>
      </c>
    </row>
    <row r="974" spans="1:4" x14ac:dyDescent="0.25">
      <c r="A974" s="43" t="s">
        <v>1191</v>
      </c>
      <c r="B974" s="43" t="s">
        <v>1215</v>
      </c>
      <c r="C974" s="43" t="s">
        <v>207</v>
      </c>
      <c r="D974" s="43">
        <v>3340</v>
      </c>
    </row>
    <row r="975" spans="1:4" x14ac:dyDescent="0.25">
      <c r="A975" s="43" t="s">
        <v>1191</v>
      </c>
      <c r="B975" s="43" t="s">
        <v>1216</v>
      </c>
      <c r="C975" s="43" t="s">
        <v>205</v>
      </c>
      <c r="D975" s="43">
        <v>3350</v>
      </c>
    </row>
    <row r="976" spans="1:4" x14ac:dyDescent="0.25">
      <c r="A976" s="43" t="s">
        <v>1191</v>
      </c>
      <c r="B976" s="43" t="s">
        <v>1217</v>
      </c>
      <c r="C976" s="43" t="s">
        <v>216</v>
      </c>
      <c r="D976" s="43">
        <v>3600</v>
      </c>
    </row>
    <row r="977" spans="1:4" x14ac:dyDescent="0.25">
      <c r="A977" s="43" t="s">
        <v>1191</v>
      </c>
      <c r="B977" s="43" t="s">
        <v>1218</v>
      </c>
      <c r="C977" s="43" t="s">
        <v>284</v>
      </c>
      <c r="D977" s="43">
        <v>2267</v>
      </c>
    </row>
    <row r="978" spans="1:4" x14ac:dyDescent="0.25">
      <c r="A978" s="43" t="s">
        <v>1191</v>
      </c>
      <c r="B978" s="43" t="s">
        <v>1219</v>
      </c>
      <c r="C978" s="43" t="s">
        <v>194</v>
      </c>
      <c r="D978" s="43">
        <v>2267</v>
      </c>
    </row>
    <row r="979" spans="1:4" x14ac:dyDescent="0.25">
      <c r="A979" s="43" t="s">
        <v>1191</v>
      </c>
      <c r="B979" s="43" t="s">
        <v>1220</v>
      </c>
      <c r="C979" s="43" t="s">
        <v>200</v>
      </c>
      <c r="D979" s="43">
        <v>2762</v>
      </c>
    </row>
    <row r="980" spans="1:4" x14ac:dyDescent="0.25">
      <c r="A980" s="43" t="s">
        <v>1191</v>
      </c>
      <c r="B980" s="43" t="s">
        <v>1221</v>
      </c>
      <c r="C980" s="43" t="s">
        <v>194</v>
      </c>
      <c r="D980" s="43">
        <v>2934</v>
      </c>
    </row>
    <row r="981" spans="1:4" x14ac:dyDescent="0.25">
      <c r="A981" s="43" t="s">
        <v>1191</v>
      </c>
      <c r="B981" s="43" t="s">
        <v>1222</v>
      </c>
      <c r="C981" s="43" t="s">
        <v>284</v>
      </c>
      <c r="D981" s="43">
        <v>2557</v>
      </c>
    </row>
    <row r="982" spans="1:4" x14ac:dyDescent="0.25">
      <c r="A982" s="43" t="s">
        <v>1191</v>
      </c>
      <c r="B982" s="43" t="s">
        <v>1223</v>
      </c>
      <c r="C982" s="43" t="s">
        <v>521</v>
      </c>
      <c r="D982" s="43">
        <v>2765</v>
      </c>
    </row>
    <row r="983" spans="1:4" x14ac:dyDescent="0.25">
      <c r="A983" s="43" t="s">
        <v>1191</v>
      </c>
      <c r="B983" s="43" t="s">
        <v>1224</v>
      </c>
      <c r="C983" s="43" t="s">
        <v>194</v>
      </c>
      <c r="D983" s="43">
        <v>2445</v>
      </c>
    </row>
    <row r="984" spans="1:4" x14ac:dyDescent="0.25">
      <c r="A984" s="43" t="s">
        <v>1191</v>
      </c>
      <c r="B984" s="43" t="s">
        <v>1225</v>
      </c>
      <c r="C984" s="43" t="s">
        <v>213</v>
      </c>
      <c r="D984" s="43">
        <v>3100</v>
      </c>
    </row>
    <row r="985" spans="1:4" x14ac:dyDescent="0.25">
      <c r="A985" s="43" t="s">
        <v>1191</v>
      </c>
      <c r="B985" s="43" t="s">
        <v>1226</v>
      </c>
      <c r="C985" s="43" t="s">
        <v>216</v>
      </c>
      <c r="D985" s="43">
        <v>3020</v>
      </c>
    </row>
    <row r="986" spans="1:4" x14ac:dyDescent="0.25">
      <c r="A986" s="43" t="s">
        <v>1191</v>
      </c>
      <c r="B986" s="43" t="s">
        <v>1227</v>
      </c>
      <c r="C986" s="43" t="s">
        <v>219</v>
      </c>
      <c r="D986" s="43">
        <v>3000</v>
      </c>
    </row>
    <row r="987" spans="1:4" x14ac:dyDescent="0.25">
      <c r="A987" s="43" t="s">
        <v>1191</v>
      </c>
      <c r="B987" s="43" t="s">
        <v>1228</v>
      </c>
      <c r="C987" s="43" t="s">
        <v>200</v>
      </c>
      <c r="D987" s="43">
        <v>3011</v>
      </c>
    </row>
    <row r="988" spans="1:4" x14ac:dyDescent="0.25">
      <c r="A988" s="43" t="s">
        <v>1191</v>
      </c>
      <c r="B988" s="43" t="s">
        <v>1229</v>
      </c>
      <c r="C988" s="43" t="s">
        <v>213</v>
      </c>
      <c r="D988" s="43">
        <v>3036</v>
      </c>
    </row>
    <row r="989" spans="1:4" x14ac:dyDescent="0.25">
      <c r="A989" s="43" t="s">
        <v>1191</v>
      </c>
      <c r="B989" s="43" t="s">
        <v>1230</v>
      </c>
      <c r="C989" s="43" t="s">
        <v>213</v>
      </c>
      <c r="D989" s="43">
        <v>2857</v>
      </c>
    </row>
    <row r="990" spans="1:4" x14ac:dyDescent="0.25">
      <c r="A990" s="43" t="s">
        <v>1191</v>
      </c>
      <c r="B990" s="43" t="s">
        <v>1231</v>
      </c>
      <c r="C990" s="43" t="s">
        <v>521</v>
      </c>
      <c r="D990" s="43">
        <v>2040</v>
      </c>
    </row>
    <row r="991" spans="1:4" x14ac:dyDescent="0.25">
      <c r="A991" s="43" t="s">
        <v>1191</v>
      </c>
      <c r="B991" s="43" t="s">
        <v>1232</v>
      </c>
      <c r="C991" s="43" t="s">
        <v>194</v>
      </c>
      <c r="D991" s="43">
        <v>2305</v>
      </c>
    </row>
    <row r="992" spans="1:4" x14ac:dyDescent="0.25">
      <c r="A992" s="43" t="s">
        <v>1191</v>
      </c>
      <c r="B992" s="43" t="s">
        <v>1233</v>
      </c>
      <c r="C992" s="43" t="s">
        <v>192</v>
      </c>
      <c r="D992" s="43">
        <v>2450</v>
      </c>
    </row>
    <row r="993" spans="1:4" x14ac:dyDescent="0.25">
      <c r="A993" s="43" t="s">
        <v>1191</v>
      </c>
      <c r="B993" s="43" t="s">
        <v>1234</v>
      </c>
      <c r="C993" s="43" t="s">
        <v>200</v>
      </c>
      <c r="D993" s="43">
        <v>3106</v>
      </c>
    </row>
    <row r="994" spans="1:4" x14ac:dyDescent="0.25">
      <c r="A994" s="43" t="s">
        <v>1191</v>
      </c>
      <c r="B994" s="43" t="s">
        <v>1235</v>
      </c>
      <c r="C994" s="43" t="s">
        <v>521</v>
      </c>
      <c r="D994" s="43">
        <v>2950</v>
      </c>
    </row>
    <row r="995" spans="1:4" x14ac:dyDescent="0.25">
      <c r="A995" s="43" t="s">
        <v>1191</v>
      </c>
      <c r="B995" s="43" t="s">
        <v>1236</v>
      </c>
      <c r="C995" s="43" t="s">
        <v>194</v>
      </c>
      <c r="D995" s="43">
        <v>2438</v>
      </c>
    </row>
    <row r="996" spans="1:4" x14ac:dyDescent="0.25">
      <c r="A996" s="43" t="s">
        <v>1191</v>
      </c>
      <c r="B996" s="43" t="s">
        <v>1237</v>
      </c>
      <c r="C996" s="43" t="s">
        <v>1146</v>
      </c>
      <c r="D996" s="43">
        <v>2934</v>
      </c>
    </row>
    <row r="997" spans="1:4" x14ac:dyDescent="0.25">
      <c r="A997" s="43" t="s">
        <v>1191</v>
      </c>
      <c r="B997" s="43" t="s">
        <v>1238</v>
      </c>
      <c r="C997" s="43" t="s">
        <v>194</v>
      </c>
      <c r="D997" s="43">
        <v>3259</v>
      </c>
    </row>
    <row r="998" spans="1:4" x14ac:dyDescent="0.25">
      <c r="A998" s="43" t="s">
        <v>1191</v>
      </c>
      <c r="B998" s="43" t="s">
        <v>1239</v>
      </c>
      <c r="C998" s="43" t="s">
        <v>216</v>
      </c>
      <c r="D998" s="43">
        <v>3160</v>
      </c>
    </row>
    <row r="999" spans="1:4" x14ac:dyDescent="0.25">
      <c r="A999" s="43" t="s">
        <v>1191</v>
      </c>
      <c r="B999" s="43" t="s">
        <v>1240</v>
      </c>
      <c r="C999" s="43" t="s">
        <v>192</v>
      </c>
      <c r="D999" s="43">
        <v>3230</v>
      </c>
    </row>
    <row r="1000" spans="1:4" x14ac:dyDescent="0.25">
      <c r="A1000" s="43" t="s">
        <v>1191</v>
      </c>
      <c r="B1000" s="43" t="s">
        <v>1241</v>
      </c>
      <c r="C1000" s="43" t="s">
        <v>211</v>
      </c>
      <c r="D1000" s="43">
        <v>3230</v>
      </c>
    </row>
    <row r="1001" spans="1:4" x14ac:dyDescent="0.25">
      <c r="A1001" s="43" t="s">
        <v>1191</v>
      </c>
      <c r="B1001" s="43" t="s">
        <v>1242</v>
      </c>
      <c r="C1001" s="43" t="s">
        <v>200</v>
      </c>
      <c r="D1001" s="43">
        <v>2927</v>
      </c>
    </row>
    <row r="1002" spans="1:4" x14ac:dyDescent="0.25">
      <c r="A1002" s="43" t="s">
        <v>1191</v>
      </c>
      <c r="B1002" s="43" t="s">
        <v>1243</v>
      </c>
      <c r="C1002" s="43" t="s">
        <v>211</v>
      </c>
      <c r="D1002" s="43">
        <v>3113</v>
      </c>
    </row>
    <row r="1003" spans="1:4" x14ac:dyDescent="0.25">
      <c r="A1003" s="43" t="s">
        <v>1191</v>
      </c>
      <c r="B1003" s="43" t="s">
        <v>1244</v>
      </c>
      <c r="C1003" s="43" t="s">
        <v>194</v>
      </c>
      <c r="D1003" s="43">
        <v>3179</v>
      </c>
    </row>
    <row r="1004" spans="1:4" x14ac:dyDescent="0.25">
      <c r="A1004" s="43" t="s">
        <v>1191</v>
      </c>
      <c r="B1004" s="43" t="s">
        <v>1245</v>
      </c>
      <c r="C1004" s="43" t="s">
        <v>194</v>
      </c>
      <c r="D1004" s="43">
        <v>3150</v>
      </c>
    </row>
    <row r="1005" spans="1:4" x14ac:dyDescent="0.25">
      <c r="A1005" s="43" t="s">
        <v>1191</v>
      </c>
      <c r="B1005" s="43" t="s">
        <v>1246</v>
      </c>
      <c r="C1005" s="43" t="s">
        <v>194</v>
      </c>
      <c r="D1005" s="43">
        <v>3305</v>
      </c>
    </row>
    <row r="1006" spans="1:4" x14ac:dyDescent="0.25">
      <c r="A1006" s="43" t="s">
        <v>1191</v>
      </c>
      <c r="B1006" s="43" t="s">
        <v>1247</v>
      </c>
      <c r="C1006" s="43" t="s">
        <v>211</v>
      </c>
      <c r="D1006" s="43">
        <v>3360</v>
      </c>
    </row>
    <row r="1007" spans="1:4" x14ac:dyDescent="0.25">
      <c r="A1007" s="43" t="s">
        <v>1191</v>
      </c>
      <c r="B1007" s="43" t="s">
        <v>1248</v>
      </c>
      <c r="C1007" s="43" t="s">
        <v>200</v>
      </c>
      <c r="D1007" s="43">
        <v>3150</v>
      </c>
    </row>
    <row r="1008" spans="1:4" x14ac:dyDescent="0.25">
      <c r="A1008" s="43" t="s">
        <v>1191</v>
      </c>
      <c r="B1008" s="43" t="s">
        <v>1249</v>
      </c>
      <c r="C1008" s="43" t="s">
        <v>194</v>
      </c>
      <c r="D1008" s="43">
        <v>3151</v>
      </c>
    </row>
    <row r="1009" spans="1:4" x14ac:dyDescent="0.25">
      <c r="A1009" s="43" t="s">
        <v>1191</v>
      </c>
      <c r="B1009" s="43" t="s">
        <v>1250</v>
      </c>
      <c r="C1009" s="43" t="s">
        <v>216</v>
      </c>
      <c r="D1009" s="43">
        <v>3576</v>
      </c>
    </row>
    <row r="1010" spans="1:4" x14ac:dyDescent="0.25">
      <c r="A1010" s="43" t="s">
        <v>1191</v>
      </c>
      <c r="B1010" s="43" t="s">
        <v>1251</v>
      </c>
      <c r="C1010" s="43" t="s">
        <v>219</v>
      </c>
      <c r="D1010" s="43">
        <v>3400</v>
      </c>
    </row>
    <row r="1011" spans="1:4" x14ac:dyDescent="0.25">
      <c r="A1011" s="43" t="s">
        <v>1191</v>
      </c>
      <c r="B1011" s="43" t="s">
        <v>1252</v>
      </c>
      <c r="C1011" s="43" t="s">
        <v>216</v>
      </c>
      <c r="D1011" s="43">
        <v>3700</v>
      </c>
    </row>
    <row r="1012" spans="1:4" x14ac:dyDescent="0.25">
      <c r="A1012" s="43" t="s">
        <v>1191</v>
      </c>
      <c r="B1012" s="43" t="s">
        <v>1253</v>
      </c>
      <c r="C1012" s="43" t="s">
        <v>196</v>
      </c>
      <c r="D1012" s="43">
        <v>3918</v>
      </c>
    </row>
    <row r="1013" spans="1:4" x14ac:dyDescent="0.25">
      <c r="A1013" s="43" t="s">
        <v>1191</v>
      </c>
      <c r="B1013" s="43" t="s">
        <v>1254</v>
      </c>
      <c r="C1013" s="43" t="s">
        <v>521</v>
      </c>
      <c r="D1013" s="43">
        <v>2000</v>
      </c>
    </row>
    <row r="1014" spans="1:4" x14ac:dyDescent="0.25">
      <c r="A1014" s="43" t="s">
        <v>1191</v>
      </c>
      <c r="B1014" s="43" t="s">
        <v>1255</v>
      </c>
      <c r="C1014" s="43" t="s">
        <v>513</v>
      </c>
      <c r="D1014" s="43">
        <v>2270</v>
      </c>
    </row>
    <row r="1015" spans="1:4" x14ac:dyDescent="0.25">
      <c r="A1015" s="43" t="s">
        <v>1191</v>
      </c>
      <c r="B1015" s="43" t="s">
        <v>1256</v>
      </c>
      <c r="C1015" s="43" t="s">
        <v>513</v>
      </c>
      <c r="D1015" s="43">
        <v>2300</v>
      </c>
    </row>
    <row r="1016" spans="1:4" x14ac:dyDescent="0.25">
      <c r="A1016" s="43" t="s">
        <v>1191</v>
      </c>
      <c r="B1016" s="43" t="s">
        <v>1257</v>
      </c>
      <c r="C1016" s="43" t="s">
        <v>521</v>
      </c>
      <c r="D1016" s="43">
        <v>2046</v>
      </c>
    </row>
    <row r="1017" spans="1:4" x14ac:dyDescent="0.25">
      <c r="A1017" s="43" t="s">
        <v>1191</v>
      </c>
      <c r="B1017" s="43" t="s">
        <v>1258</v>
      </c>
      <c r="C1017" s="43" t="s">
        <v>211</v>
      </c>
      <c r="D1017" s="43">
        <v>2975</v>
      </c>
    </row>
    <row r="1018" spans="1:4" x14ac:dyDescent="0.25">
      <c r="A1018" s="43" t="s">
        <v>1191</v>
      </c>
      <c r="B1018" s="43" t="s">
        <v>1259</v>
      </c>
      <c r="C1018" s="43" t="s">
        <v>200</v>
      </c>
      <c r="D1018" s="43">
        <v>2975</v>
      </c>
    </row>
    <row r="1019" spans="1:4" x14ac:dyDescent="0.25">
      <c r="A1019" s="43" t="s">
        <v>1191</v>
      </c>
      <c r="B1019" s="43" t="s">
        <v>1260</v>
      </c>
      <c r="C1019" s="43" t="s">
        <v>284</v>
      </c>
      <c r="D1019" s="43">
        <v>2120</v>
      </c>
    </row>
    <row r="1020" spans="1:4" x14ac:dyDescent="0.25">
      <c r="A1020" s="43" t="s">
        <v>1191</v>
      </c>
      <c r="B1020" s="43" t="s">
        <v>1261</v>
      </c>
      <c r="C1020" s="43" t="s">
        <v>521</v>
      </c>
      <c r="D1020" s="43">
        <v>2015</v>
      </c>
    </row>
    <row r="1021" spans="1:4" x14ac:dyDescent="0.25">
      <c r="A1021" s="43" t="s">
        <v>1191</v>
      </c>
      <c r="B1021" s="43" t="s">
        <v>1262</v>
      </c>
      <c r="C1021" s="43" t="s">
        <v>521</v>
      </c>
      <c r="D1021" s="43">
        <v>2040</v>
      </c>
    </row>
    <row r="1022" spans="1:4" x14ac:dyDescent="0.25">
      <c r="A1022" s="43" t="s">
        <v>1191</v>
      </c>
      <c r="B1022" s="43" t="s">
        <v>1263</v>
      </c>
      <c r="C1022" s="43" t="s">
        <v>194</v>
      </c>
      <c r="D1022" s="43">
        <v>2287</v>
      </c>
    </row>
    <row r="1023" spans="1:4" x14ac:dyDescent="0.25">
      <c r="A1023" s="43" t="s">
        <v>1191</v>
      </c>
      <c r="B1023" s="43" t="s">
        <v>1264</v>
      </c>
      <c r="C1023" s="43" t="s">
        <v>284</v>
      </c>
      <c r="D1023" s="43">
        <v>2120</v>
      </c>
    </row>
    <row r="1024" spans="1:4" x14ac:dyDescent="0.25">
      <c r="A1024" s="47"/>
      <c r="B1024" s="48"/>
      <c r="C1024" s="47"/>
      <c r="D1024" s="47"/>
    </row>
    <row r="1025" spans="1:4" x14ac:dyDescent="0.25">
      <c r="A1025" s="47"/>
      <c r="B1025" s="48"/>
      <c r="C1025" s="47"/>
      <c r="D1025" s="47"/>
    </row>
    <row r="1026" spans="1:4" x14ac:dyDescent="0.25">
      <c r="A1026" s="47"/>
      <c r="B1026" s="48"/>
      <c r="C1026" s="47"/>
      <c r="D1026" s="47"/>
    </row>
    <row r="1027" spans="1:4" x14ac:dyDescent="0.25">
      <c r="A1027" s="47"/>
      <c r="B1027" s="48"/>
      <c r="C1027" s="47"/>
      <c r="D1027" s="47"/>
    </row>
    <row r="1028" spans="1:4" x14ac:dyDescent="0.25">
      <c r="A1028" s="47"/>
      <c r="B1028" s="48"/>
      <c r="C1028" s="47"/>
      <c r="D1028" s="47"/>
    </row>
    <row r="1029" spans="1:4" x14ac:dyDescent="0.25">
      <c r="A1029" s="47"/>
      <c r="B1029" s="48"/>
      <c r="C1029" s="47"/>
      <c r="D1029" s="47"/>
    </row>
    <row r="1030" spans="1:4" x14ac:dyDescent="0.25">
      <c r="A1030" s="47"/>
      <c r="B1030" s="48"/>
      <c r="C1030" s="47"/>
      <c r="D1030" s="47"/>
    </row>
    <row r="1031" spans="1:4" x14ac:dyDescent="0.25">
      <c r="A1031" s="47"/>
      <c r="B1031" s="48"/>
      <c r="C1031" s="47"/>
      <c r="D1031" s="47"/>
    </row>
    <row r="1032" spans="1:4" x14ac:dyDescent="0.25">
      <c r="A1032" s="47"/>
      <c r="B1032" s="48"/>
      <c r="C1032" s="47"/>
      <c r="D1032" s="47"/>
    </row>
    <row r="1033" spans="1:4" x14ac:dyDescent="0.25">
      <c r="A1033" s="47"/>
      <c r="B1033" s="48"/>
      <c r="C1033" s="47"/>
      <c r="D1033" s="47"/>
    </row>
    <row r="1034" spans="1:4" x14ac:dyDescent="0.25">
      <c r="A1034" s="47"/>
      <c r="B1034" s="48"/>
      <c r="C1034" s="47"/>
      <c r="D1034" s="47"/>
    </row>
    <row r="1035" spans="1:4" x14ac:dyDescent="0.25">
      <c r="A1035" s="47"/>
      <c r="B1035" s="48"/>
      <c r="C1035" s="47"/>
      <c r="D1035" s="47"/>
    </row>
    <row r="1036" spans="1:4" x14ac:dyDescent="0.25">
      <c r="A1036" s="47"/>
      <c r="B1036" s="48"/>
      <c r="C1036" s="47"/>
      <c r="D1036" s="47"/>
    </row>
    <row r="1037" spans="1:4" x14ac:dyDescent="0.25">
      <c r="A1037" s="47"/>
      <c r="B1037" s="48"/>
      <c r="C1037" s="47"/>
      <c r="D1037" s="47"/>
    </row>
    <row r="1038" spans="1:4" x14ac:dyDescent="0.25">
      <c r="A1038" s="47"/>
      <c r="B1038" s="48"/>
      <c r="C1038" s="47"/>
      <c r="D1038" s="47"/>
    </row>
    <row r="1039" spans="1:4" x14ac:dyDescent="0.25">
      <c r="A1039" s="47"/>
      <c r="B1039" s="48"/>
      <c r="C1039" s="47"/>
      <c r="D1039" s="47"/>
    </row>
    <row r="1040" spans="1:4" x14ac:dyDescent="0.25">
      <c r="A1040" s="47"/>
      <c r="B1040" s="48"/>
      <c r="C1040" s="47"/>
      <c r="D1040" s="47"/>
    </row>
    <row r="1041" spans="1:4" x14ac:dyDescent="0.25">
      <c r="A1041" s="47"/>
      <c r="B1041" s="48"/>
      <c r="C1041" s="47"/>
      <c r="D1041" s="47"/>
    </row>
    <row r="1042" spans="1:4" x14ac:dyDescent="0.25">
      <c r="A1042" s="47"/>
      <c r="B1042" s="48"/>
      <c r="C1042" s="47"/>
      <c r="D1042" s="47"/>
    </row>
    <row r="1043" spans="1:4" x14ac:dyDescent="0.25">
      <c r="A1043" s="47"/>
      <c r="B1043" s="48"/>
      <c r="C1043" s="47"/>
      <c r="D1043" s="47"/>
    </row>
    <row r="1044" spans="1:4" x14ac:dyDescent="0.25">
      <c r="A1044" s="47"/>
      <c r="B1044" s="48"/>
      <c r="C1044" s="47"/>
      <c r="D1044" s="47"/>
    </row>
    <row r="1045" spans="1:4" x14ac:dyDescent="0.25">
      <c r="A1045" s="47"/>
      <c r="B1045" s="48"/>
      <c r="C1045" s="47"/>
      <c r="D1045" s="47"/>
    </row>
    <row r="1046" spans="1:4" x14ac:dyDescent="0.25">
      <c r="A1046" s="47"/>
      <c r="B1046" s="48"/>
      <c r="C1046" s="47"/>
      <c r="D1046" s="47"/>
    </row>
    <row r="1047" spans="1:4" x14ac:dyDescent="0.25">
      <c r="A1047" s="47"/>
      <c r="B1047" s="48"/>
      <c r="C1047" s="47"/>
      <c r="D1047" s="47"/>
    </row>
    <row r="1048" spans="1:4" x14ac:dyDescent="0.25">
      <c r="A1048" s="47"/>
      <c r="B1048" s="48"/>
      <c r="C1048" s="47"/>
      <c r="D1048" s="47"/>
    </row>
    <row r="1049" spans="1:4" x14ac:dyDescent="0.25">
      <c r="A1049" s="47"/>
      <c r="B1049" s="48"/>
      <c r="C1049" s="47"/>
      <c r="D1049" s="47"/>
    </row>
    <row r="1050" spans="1:4" x14ac:dyDescent="0.25">
      <c r="A1050" s="47"/>
      <c r="B1050" s="48"/>
      <c r="C1050" s="47"/>
      <c r="D1050" s="47"/>
    </row>
    <row r="1051" spans="1:4" x14ac:dyDescent="0.25">
      <c r="A1051" s="47"/>
      <c r="B1051" s="48"/>
      <c r="C1051" s="47"/>
      <c r="D1051" s="47"/>
    </row>
    <row r="1052" spans="1:4" x14ac:dyDescent="0.25">
      <c r="A1052" s="47"/>
      <c r="B1052" s="48"/>
      <c r="C1052" s="47"/>
      <c r="D1052" s="47"/>
    </row>
    <row r="1053" spans="1:4" x14ac:dyDescent="0.25">
      <c r="A1053" s="47"/>
      <c r="B1053" s="48"/>
      <c r="C1053" s="47"/>
      <c r="D1053" s="47"/>
    </row>
    <row r="1054" spans="1:4" x14ac:dyDescent="0.25">
      <c r="A1054" s="47"/>
      <c r="B1054" s="48"/>
      <c r="C1054" s="47"/>
      <c r="D1054" s="47"/>
    </row>
    <row r="1055" spans="1:4" x14ac:dyDescent="0.25">
      <c r="A1055" s="47"/>
      <c r="B1055" s="48"/>
      <c r="C1055" s="47"/>
      <c r="D1055" s="47"/>
    </row>
    <row r="1056" spans="1:4" x14ac:dyDescent="0.25">
      <c r="A1056" s="47"/>
      <c r="B1056" s="48"/>
      <c r="C1056" s="47"/>
      <c r="D1056" s="47"/>
    </row>
    <row r="1057" spans="1:4" x14ac:dyDescent="0.25">
      <c r="A1057" s="47"/>
      <c r="B1057" s="48"/>
      <c r="C1057" s="47"/>
      <c r="D1057" s="47"/>
    </row>
    <row r="1058" spans="1:4" x14ac:dyDescent="0.25">
      <c r="A1058" s="47"/>
      <c r="B1058" s="48"/>
      <c r="C1058" s="47"/>
      <c r="D1058" s="47"/>
    </row>
    <row r="1059" spans="1:4" x14ac:dyDescent="0.25">
      <c r="A1059" s="47"/>
      <c r="B1059" s="48"/>
      <c r="C1059" s="47"/>
      <c r="D1059" s="47"/>
    </row>
    <row r="1060" spans="1:4" x14ac:dyDescent="0.25">
      <c r="A1060" s="47"/>
      <c r="B1060" s="48"/>
      <c r="C1060" s="47"/>
      <c r="D1060" s="47"/>
    </row>
    <row r="1061" spans="1:4" x14ac:dyDescent="0.25">
      <c r="A1061" s="47"/>
      <c r="B1061" s="48"/>
      <c r="C1061" s="47"/>
      <c r="D1061" s="47"/>
    </row>
    <row r="1062" spans="1:4" x14ac:dyDescent="0.25">
      <c r="A1062" s="47"/>
      <c r="B1062" s="48"/>
      <c r="C1062" s="47"/>
      <c r="D1062" s="47"/>
    </row>
    <row r="1063" spans="1:4" x14ac:dyDescent="0.25">
      <c r="A1063" s="47"/>
      <c r="B1063" s="48"/>
      <c r="C1063" s="47"/>
      <c r="D1063" s="47"/>
    </row>
    <row r="1064" spans="1:4" x14ac:dyDescent="0.25">
      <c r="A1064" s="47"/>
      <c r="B1064" s="48"/>
      <c r="C1064" s="47"/>
      <c r="D1064" s="47"/>
    </row>
    <row r="1065" spans="1:4" x14ac:dyDescent="0.25">
      <c r="A1065" s="47"/>
      <c r="B1065" s="48"/>
      <c r="C1065" s="47"/>
      <c r="D1065" s="47"/>
    </row>
    <row r="1066" spans="1:4" x14ac:dyDescent="0.25">
      <c r="A1066" s="47"/>
      <c r="B1066" s="48"/>
      <c r="C1066" s="47"/>
      <c r="D1066" s="47"/>
    </row>
    <row r="1067" spans="1:4" x14ac:dyDescent="0.25">
      <c r="A1067" s="47"/>
      <c r="B1067" s="48"/>
      <c r="C1067" s="47"/>
      <c r="D1067" s="47"/>
    </row>
    <row r="1068" spans="1:4" x14ac:dyDescent="0.25">
      <c r="A1068" s="47"/>
      <c r="B1068" s="48"/>
      <c r="C1068" s="47"/>
      <c r="D1068" s="47"/>
    </row>
    <row r="1069" spans="1:4" x14ac:dyDescent="0.25">
      <c r="A1069" s="47"/>
      <c r="B1069" s="48"/>
      <c r="C1069" s="47"/>
      <c r="D1069" s="47"/>
    </row>
    <row r="1070" spans="1:4" x14ac:dyDescent="0.25">
      <c r="A1070" s="47"/>
      <c r="B1070" s="48"/>
      <c r="C1070" s="47"/>
      <c r="D1070" s="47"/>
    </row>
    <row r="1071" spans="1:4" x14ac:dyDescent="0.25">
      <c r="A1071" s="47"/>
      <c r="B1071" s="48"/>
      <c r="C1071" s="47"/>
      <c r="D1071" s="47"/>
    </row>
    <row r="1072" spans="1:4" x14ac:dyDescent="0.25">
      <c r="A1072" s="47"/>
      <c r="B1072" s="48"/>
      <c r="C1072" s="47"/>
      <c r="D1072" s="47"/>
    </row>
    <row r="1073" spans="1:4" x14ac:dyDescent="0.25">
      <c r="A1073" s="47"/>
      <c r="B1073" s="48"/>
      <c r="C1073" s="47"/>
      <c r="D1073" s="47"/>
    </row>
    <row r="1074" spans="1:4" x14ac:dyDescent="0.25">
      <c r="A1074" s="47"/>
      <c r="B1074" s="48"/>
      <c r="C1074" s="47"/>
      <c r="D1074" s="47"/>
    </row>
    <row r="1075" spans="1:4" x14ac:dyDescent="0.25">
      <c r="A1075" s="47"/>
      <c r="B1075" s="48"/>
      <c r="C1075" s="47"/>
      <c r="D1075" s="47"/>
    </row>
    <row r="1076" spans="1:4" x14ac:dyDescent="0.25">
      <c r="A1076" s="47"/>
      <c r="B1076" s="48"/>
      <c r="C1076" s="47"/>
      <c r="D1076" s="47"/>
    </row>
    <row r="1077" spans="1:4" x14ac:dyDescent="0.25">
      <c r="A1077" s="47"/>
      <c r="B1077" s="48"/>
      <c r="C1077" s="47"/>
      <c r="D1077" s="47"/>
    </row>
    <row r="1078" spans="1:4" x14ac:dyDescent="0.25">
      <c r="A1078" s="47"/>
      <c r="B1078" s="48"/>
      <c r="C1078" s="47"/>
      <c r="D1078" s="47"/>
    </row>
    <row r="1079" spans="1:4" x14ac:dyDescent="0.25">
      <c r="A1079" s="47"/>
      <c r="B1079" s="48"/>
      <c r="C1079" s="47"/>
      <c r="D1079" s="47"/>
    </row>
    <row r="1080" spans="1:4" x14ac:dyDescent="0.25">
      <c r="A1080" s="47"/>
      <c r="B1080" s="48"/>
      <c r="C1080" s="47"/>
      <c r="D1080" s="47"/>
    </row>
    <row r="1081" spans="1:4" x14ac:dyDescent="0.25">
      <c r="A1081" s="47"/>
      <c r="B1081" s="48"/>
      <c r="C1081" s="47"/>
      <c r="D1081" s="47"/>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AV212"/>
  <sheetViews>
    <sheetView workbookViewId="0"/>
  </sheetViews>
  <sheetFormatPr defaultRowHeight="15" x14ac:dyDescent="0.25"/>
  <cols>
    <col min="2" max="2" width="14.140625" bestFit="1" customWidth="1"/>
    <col min="5" max="5" width="28.5703125" bestFit="1" customWidth="1"/>
    <col min="15" max="15" width="9.7109375" bestFit="1" customWidth="1"/>
    <col min="16" max="16" width="12.140625" bestFit="1" customWidth="1"/>
    <col min="17" max="18" width="14.42578125" customWidth="1"/>
    <col min="19" max="19" width="14.7109375" bestFit="1" customWidth="1"/>
    <col min="20" max="20" width="49.140625" bestFit="1" customWidth="1"/>
    <col min="30" max="30" width="36.140625" bestFit="1" customWidth="1"/>
    <col min="35" max="35" width="36" style="69" bestFit="1" customWidth="1"/>
    <col min="39" max="39" width="29.42578125" bestFit="1" customWidth="1"/>
  </cols>
  <sheetData>
    <row r="1" spans="2:48" x14ac:dyDescent="0.25">
      <c r="B1" t="s">
        <v>1269</v>
      </c>
      <c r="E1" s="51" t="s">
        <v>1270</v>
      </c>
      <c r="F1" s="47"/>
      <c r="G1" s="47"/>
      <c r="H1" s="47"/>
      <c r="I1" s="47"/>
      <c r="J1" s="47"/>
      <c r="K1" s="47"/>
      <c r="L1" s="47"/>
      <c r="M1" s="47"/>
      <c r="O1" s="1" t="s">
        <v>1267</v>
      </c>
      <c r="P1" s="47" t="s">
        <v>1268</v>
      </c>
      <c r="Q1" t="s">
        <v>1296</v>
      </c>
      <c r="S1" s="13" t="s">
        <v>1297</v>
      </c>
      <c r="T1" s="14" t="s">
        <v>1283</v>
      </c>
      <c r="U1" s="38"/>
      <c r="V1" s="20" t="s">
        <v>1285</v>
      </c>
      <c r="W1" s="21"/>
      <c r="Y1" s="9" t="s">
        <v>1284</v>
      </c>
      <c r="Z1" s="9"/>
      <c r="AB1" s="64" t="s">
        <v>70</v>
      </c>
      <c r="AC1" s="64"/>
      <c r="AD1" s="64"/>
      <c r="AE1" s="64"/>
      <c r="AG1" s="5" t="s">
        <v>71</v>
      </c>
      <c r="AH1" s="5"/>
      <c r="AI1" s="1"/>
      <c r="AJ1" s="8"/>
      <c r="AL1" t="s">
        <v>1311</v>
      </c>
      <c r="AO1" s="31"/>
      <c r="AP1" s="31"/>
      <c r="AR1" s="32"/>
      <c r="AS1" s="32"/>
      <c r="AU1" s="42" t="s">
        <v>260</v>
      </c>
      <c r="AV1" s="42"/>
    </row>
    <row r="2" spans="2:48" x14ac:dyDescent="0.25">
      <c r="B2" s="50" t="s">
        <v>1265</v>
      </c>
      <c r="E2" s="51" t="s">
        <v>1302</v>
      </c>
      <c r="F2" s="47"/>
      <c r="G2" s="47"/>
      <c r="H2" s="47"/>
      <c r="I2" s="47"/>
      <c r="J2" s="47"/>
      <c r="K2" s="47"/>
      <c r="L2" s="47"/>
      <c r="M2" s="47"/>
      <c r="O2" s="52"/>
      <c r="P2" s="53"/>
      <c r="Q2" s="71"/>
      <c r="R2" s="70"/>
      <c r="S2" s="13">
        <v>-140</v>
      </c>
      <c r="T2" s="16" t="s">
        <v>21</v>
      </c>
      <c r="U2" s="38"/>
      <c r="V2" s="20">
        <v>-1000000000000</v>
      </c>
      <c r="W2" s="22">
        <v>-7</v>
      </c>
      <c r="Y2" s="9">
        <v>-200000</v>
      </c>
      <c r="Z2" s="9">
        <v>0</v>
      </c>
      <c r="AB2" s="64"/>
      <c r="AC2" s="64" t="s">
        <v>1290</v>
      </c>
      <c r="AD2" s="65" t="s">
        <v>5</v>
      </c>
      <c r="AE2" s="66">
        <v>0</v>
      </c>
      <c r="AG2" s="9" t="s">
        <v>64</v>
      </c>
      <c r="AH2" s="9"/>
      <c r="AI2" s="68" t="s">
        <v>72</v>
      </c>
      <c r="AJ2" s="23"/>
      <c r="AL2" s="26">
        <f>IFERROR(ROUNDUP(MinCompWeight,0)/ROUND(IF(MustangDyno=TRUE,AdjustedHP,DynoHP),0),"")</f>
        <v>0</v>
      </c>
      <c r="AM2" s="24" t="s">
        <v>80</v>
      </c>
      <c r="AO2" s="39" t="s">
        <v>78</v>
      </c>
      <c r="AP2" s="39"/>
      <c r="AR2" s="32" t="s">
        <v>79</v>
      </c>
      <c r="AS2" s="32"/>
      <c r="AU2" s="27" t="s">
        <v>77</v>
      </c>
      <c r="AV2" s="27"/>
    </row>
    <row r="3" spans="2:48" x14ac:dyDescent="0.25">
      <c r="B3" s="49" t="s">
        <v>190</v>
      </c>
      <c r="E3" s="54" t="str">
        <f t="array" ref="E3">IF(ISERROR(INDEX(ClassChart[],SMALL(IF(ClassChart[Make]=makeSelection,ROW(ClassChart[Make])),ROW(1:1))-2,2)),"",INDEX(ClassChart[],SMALL(IF(ClassChart[Make]=makeSelection,ROW(ClassChart[Make])),ROW(1:1))-2,2))</f>
        <v/>
      </c>
      <c r="F3" s="54" t="str">
        <f t="array" ref="F3">IF(ISERROR(INDEX(ClassChart[],SMALL(IF(ClassChart[Make]=makeSelection,ROW(ClassChart[Make])),ROW(1:1))-2,3)),"",INDEX(ClassChart[],SMALL(IF(ClassChart[Make]=makeSelection,ROW(ClassChart[Make])),ROW(1:1))-2,3))</f>
        <v/>
      </c>
      <c r="G3" s="54" t="str">
        <f t="array" ref="G3">IF(ISERROR(INDEX(ClassChart[],SMALL(IF(ClassChart[Make]=makeSelection,ROW(ClassChart[Make])),ROW(1:1))-2,4)),"",INDEX(ClassChart[],SMALL(IF(ClassChart[Make]=makeSelection,ROW(ClassChart[Make])),ROW(1:1))-2,4))</f>
        <v/>
      </c>
      <c r="H3" s="57"/>
      <c r="I3" s="113" t="str">
        <f>IF(F3&lt;&gt;"DYNO",LEFT(F3,3),F3)</f>
        <v/>
      </c>
      <c r="J3" s="58" t="str">
        <f>IF(I3&lt;&gt;"DYNO",RIGHT(I3,1),"DY")</f>
        <v/>
      </c>
      <c r="K3" s="110" t="e">
        <f>RIGHT(F3,LEN(F3)-3)</f>
        <v>#VALUE!</v>
      </c>
      <c r="L3" s="58" t="e">
        <f>IF(K3="**",14,IF(K3="*",7,0))</f>
        <v>#VALUE!</v>
      </c>
      <c r="M3" s="47"/>
      <c r="O3" s="52" t="s">
        <v>180</v>
      </c>
      <c r="P3" s="18">
        <v>335</v>
      </c>
      <c r="Q3" s="71" t="str">
        <f>IFERROR(VLOOKUP(ClassUpDown,lookup_Radjustedclass,2,FALSE),"")</f>
        <v>NXR</v>
      </c>
      <c r="R3" s="70"/>
      <c r="S3" s="13">
        <v>-120</v>
      </c>
      <c r="T3" s="14" t="s">
        <v>22</v>
      </c>
      <c r="U3" s="38"/>
      <c r="V3" s="20">
        <v>-30</v>
      </c>
      <c r="W3" s="22">
        <v>-7</v>
      </c>
      <c r="Y3" s="19">
        <v>0</v>
      </c>
      <c r="Z3" s="19">
        <v>0</v>
      </c>
      <c r="AB3" s="64"/>
      <c r="AC3" s="64"/>
      <c r="AD3" s="65" t="s">
        <v>37</v>
      </c>
      <c r="AE3" s="64">
        <v>4</v>
      </c>
      <c r="AG3" s="71" t="str">
        <f>VLOOKUP(Calculator!$Q$13,Formulas!AI4:AJ14,2,FALSE)</f>
        <v>NXH</v>
      </c>
      <c r="AH3" s="72"/>
      <c r="AI3" s="71" t="s">
        <v>1146</v>
      </c>
      <c r="AJ3" s="72"/>
      <c r="AL3" s="39">
        <f>IF(MinCompWeight&lt;3200,INDEX(LightWeightTableCol2,MATCH(MinCompWeight,LightWeightTableCol1,-1),0),0)</f>
        <v>-1.8</v>
      </c>
      <c r="AM3" s="24" t="s">
        <v>1338</v>
      </c>
      <c r="AO3" s="31">
        <v>3201</v>
      </c>
      <c r="AP3" s="33">
        <v>0</v>
      </c>
      <c r="AR3" s="32"/>
      <c r="AS3" s="32"/>
      <c r="AU3" s="28">
        <f>ROUND(AdjustedWtHP,3)</f>
        <v>-1.8</v>
      </c>
      <c r="AV3" s="29" t="e">
        <f>VLOOKUP(RoundedAdjWtHP,DynoClassLookupTable,2)</f>
        <v>#N/A</v>
      </c>
    </row>
    <row r="4" spans="2:48" x14ac:dyDescent="0.25">
      <c r="B4" s="49" t="s">
        <v>228</v>
      </c>
      <c r="E4" s="55" t="str">
        <f t="array" ref="E4">IF(ISERROR(INDEX(ClassChart[],SMALL(IF(ClassChart[Make]=makeSelection,ROW(ClassChart[Make])),ROW(2:2))-2,2)),"",INDEX(ClassChart[],SMALL(IF(ClassChart[Make]=makeSelection,ROW(ClassChart[Make])),ROW(2:2))-2,2))</f>
        <v/>
      </c>
      <c r="F4" s="55" t="str">
        <f t="array" ref="F4">IF(ISERROR(INDEX(ClassChart[],SMALL(IF(ClassChart[Make]=makeSelection,ROW(ClassChart[Make])),ROW(2:2))-2,3)),"",INDEX(ClassChart[],SMALL(IF(ClassChart[Make]=makeSelection,ROW(ClassChart[Make])),ROW(2:2))-2,3))</f>
        <v/>
      </c>
      <c r="G4" s="55" t="str">
        <f t="array" ref="G4">IF(ISERROR(INDEX(ClassChart[],SMALL(IF(ClassChart[Make]=makeSelection,ROW(ClassChart[Make])),ROW(2:2))-2,4)),"",INDEX(ClassChart[],SMALL(IF(ClassChart[Make]=makeSelection,ROW(ClassChart[Make])),ROW(2:2))-2,4))</f>
        <v/>
      </c>
      <c r="H4" s="57"/>
      <c r="I4" s="114" t="str">
        <f t="shared" ref="I4:I67" si="0">IF(F4&lt;&gt;"DYNO",LEFT(F4,3),F4)</f>
        <v/>
      </c>
      <c r="J4" s="59" t="str">
        <f t="shared" ref="J4:J67" si="1">IF(I4&lt;&gt;"DYNO",RIGHT(I4,1),"DY")</f>
        <v/>
      </c>
      <c r="K4" s="111" t="e">
        <f t="shared" ref="K4:K67" si="2">RIGHT(F4,LEN(F4)-3)</f>
        <v>#VALUE!</v>
      </c>
      <c r="L4" s="59" t="e">
        <f t="shared" ref="L4:L67" si="3">IF(K4="**",14,IF(K4="*",7,0))</f>
        <v>#VALUE!</v>
      </c>
      <c r="M4" s="47"/>
      <c r="O4" s="52" t="s">
        <v>181</v>
      </c>
      <c r="P4" s="18">
        <v>315</v>
      </c>
      <c r="Q4" s="71" t="str">
        <f>IFERROR(VLOOKUP(ClassUpDown,lookup_Uadjustedclass,2,FALSE),"")</f>
        <v>NXU</v>
      </c>
      <c r="R4" s="70"/>
      <c r="S4" s="13">
        <v>-100</v>
      </c>
      <c r="T4" s="14" t="s">
        <v>23</v>
      </c>
      <c r="U4" s="38"/>
      <c r="V4" s="20">
        <v>-20</v>
      </c>
      <c r="W4" s="22">
        <v>-4</v>
      </c>
      <c r="Y4" s="9">
        <v>6</v>
      </c>
      <c r="Z4" s="9">
        <v>1</v>
      </c>
      <c r="AB4" s="64"/>
      <c r="AC4" s="64"/>
      <c r="AD4" s="65" t="s">
        <v>38</v>
      </c>
      <c r="AE4" s="64">
        <v>6</v>
      </c>
      <c r="AG4" s="72"/>
      <c r="AH4" s="72"/>
      <c r="AI4" s="73" t="s">
        <v>26</v>
      </c>
      <c r="AJ4" s="74" t="s">
        <v>1146</v>
      </c>
      <c r="AL4" s="26">
        <f>IF(ROUNDUP(MinCompWeight,0)&gt;3400,VLOOKUP(ROUNDUP(MinCompWeight,0),HeavyWeightTable,2),0)</f>
        <v>0</v>
      </c>
      <c r="AM4" s="24" t="s">
        <v>81</v>
      </c>
      <c r="AO4" s="31">
        <v>3200</v>
      </c>
      <c r="AP4" s="33">
        <v>-0.05</v>
      </c>
      <c r="AR4" s="32">
        <v>3400</v>
      </c>
      <c r="AS4" s="34">
        <v>0.05</v>
      </c>
      <c r="AU4" s="30">
        <v>0</v>
      </c>
      <c r="AV4" s="119" t="s">
        <v>180</v>
      </c>
    </row>
    <row r="5" spans="2:48" x14ac:dyDescent="0.25">
      <c r="B5" s="49" t="s">
        <v>235</v>
      </c>
      <c r="E5" s="55" t="str">
        <f t="array" ref="E5">IF(ISERROR(INDEX(ClassChart[],SMALL(IF(ClassChart[Make]=makeSelection,ROW(ClassChart[Make])),ROW(3:3))-2,2)),"",INDEX(ClassChart[],SMALL(IF(ClassChart[Make]=makeSelection,ROW(ClassChart[Make])),ROW(3:3))-2,2))</f>
        <v/>
      </c>
      <c r="F5" s="55" t="str">
        <f t="array" ref="F5">IF(ISERROR(INDEX(ClassChart[],SMALL(IF(ClassChart[Make]=makeSelection,ROW(ClassChart[Make])),ROW(3:3))-2,3)),"",INDEX(ClassChart[],SMALL(IF(ClassChart[Make]=makeSelection,ROW(ClassChart[Make])),ROW(3:3))-2,3))</f>
        <v/>
      </c>
      <c r="G5" s="55" t="str">
        <f t="array" ref="G5">IF(ISERROR(INDEX(ClassChart[],SMALL(IF(ClassChart[Make]=makeSelection,ROW(ClassChart[Make])),ROW(3:3))-2,4)),"",INDEX(ClassChart[],SMALL(IF(ClassChart[Make]=makeSelection,ROW(ClassChart[Make])),ROW(3:3))-2,4))</f>
        <v/>
      </c>
      <c r="H5" s="57"/>
      <c r="I5" s="114" t="str">
        <f t="shared" si="0"/>
        <v/>
      </c>
      <c r="J5" s="59" t="str">
        <f t="shared" si="1"/>
        <v/>
      </c>
      <c r="K5" s="111" t="e">
        <f t="shared" si="2"/>
        <v>#VALUE!</v>
      </c>
      <c r="L5" s="59" t="e">
        <f t="shared" si="3"/>
        <v>#VALUE!</v>
      </c>
      <c r="M5" s="47"/>
      <c r="O5" s="52" t="s">
        <v>182</v>
      </c>
      <c r="P5" s="18">
        <v>305</v>
      </c>
      <c r="Q5" s="71" t="str">
        <f>IFERROR(VLOOKUP(ClassUpDown,lookup_Sadjustedclass,2,FALSE),"")</f>
        <v>NXS</v>
      </c>
      <c r="R5" s="70"/>
      <c r="S5" s="13">
        <v>-80</v>
      </c>
      <c r="T5" s="14" t="s">
        <v>24</v>
      </c>
      <c r="U5" s="38"/>
      <c r="V5" s="20">
        <v>-10</v>
      </c>
      <c r="W5" s="20">
        <v>-1</v>
      </c>
      <c r="Y5" s="9">
        <v>21</v>
      </c>
      <c r="Z5" s="9">
        <v>2</v>
      </c>
      <c r="AB5" s="64"/>
      <c r="AC5" s="64"/>
      <c r="AD5" s="65" t="s">
        <v>39</v>
      </c>
      <c r="AE5" s="64">
        <v>8</v>
      </c>
      <c r="AG5" s="72"/>
      <c r="AH5" s="72"/>
      <c r="AI5" s="73" t="s">
        <v>27</v>
      </c>
      <c r="AJ5" s="74" t="s">
        <v>1146</v>
      </c>
      <c r="AL5" s="26">
        <f>IF(Wagon=TRUE,0.2,0)</f>
        <v>0</v>
      </c>
      <c r="AM5" s="24" t="s">
        <v>82</v>
      </c>
      <c r="AO5" s="31">
        <v>3150</v>
      </c>
      <c r="AP5" s="33">
        <v>-0.1</v>
      </c>
      <c r="AR5" s="32">
        <f t="shared" ref="AR5:AR24" si="4">+AR4+50</f>
        <v>3450</v>
      </c>
      <c r="AS5" s="34">
        <v>0.1</v>
      </c>
      <c r="AU5" s="30">
        <v>5.9950000000000001</v>
      </c>
      <c r="AV5" s="119" t="s">
        <v>181</v>
      </c>
    </row>
    <row r="6" spans="2:48" x14ac:dyDescent="0.25">
      <c r="B6" s="49" t="s">
        <v>271</v>
      </c>
      <c r="E6" s="55" t="str">
        <f t="array" ref="E6">IF(ISERROR(INDEX(ClassChart[],SMALL(IF(ClassChart[Make]=makeSelection,ROW(ClassChart[Make])),ROW(4:4))-2,2)),"",INDEX(ClassChart[],SMALL(IF(ClassChart[Make]=makeSelection,ROW(ClassChart[Make])),ROW(4:4))-2,2))</f>
        <v/>
      </c>
      <c r="F6" s="55" t="str">
        <f t="array" ref="F6">IF(ISERROR(INDEX(ClassChart[],SMALL(IF(ClassChart[Make]=makeSelection,ROW(ClassChart[Make])),ROW(4:4))-2,3)),"",INDEX(ClassChart[],SMALL(IF(ClassChart[Make]=makeSelection,ROW(ClassChart[Make])),ROW(4:4))-2,3))</f>
        <v/>
      </c>
      <c r="G6" s="55" t="str">
        <f t="array" ref="G6">IF(ISERROR(INDEX(ClassChart[],SMALL(IF(ClassChart[Make]=makeSelection,ROW(ClassChart[Make])),ROW(4:4))-2,4)),"",INDEX(ClassChart[],SMALL(IF(ClassChart[Make]=makeSelection,ROW(ClassChart[Make])),ROW(4:4))-2,4))</f>
        <v/>
      </c>
      <c r="H6" s="57"/>
      <c r="I6" s="114" t="str">
        <f t="shared" si="0"/>
        <v/>
      </c>
      <c r="J6" s="59" t="str">
        <f t="shared" si="1"/>
        <v/>
      </c>
      <c r="K6" s="111" t="e">
        <f t="shared" si="2"/>
        <v>#VALUE!</v>
      </c>
      <c r="L6" s="59" t="e">
        <f t="shared" si="3"/>
        <v>#VALUE!</v>
      </c>
      <c r="M6" s="47"/>
      <c r="O6" s="52" t="s">
        <v>183</v>
      </c>
      <c r="P6" s="18">
        <v>295</v>
      </c>
      <c r="Q6" s="71" t="str">
        <f>IFERROR(VLOOKUP(ClassUpDown,lookup_Aadjustedclass,2,FALSE),"")</f>
        <v>NXA</v>
      </c>
      <c r="R6" s="70"/>
      <c r="S6" s="13">
        <v>-60</v>
      </c>
      <c r="T6" s="14" t="s">
        <v>25</v>
      </c>
      <c r="U6" s="38"/>
      <c r="V6" s="20">
        <v>0</v>
      </c>
      <c r="W6" s="20">
        <v>0</v>
      </c>
      <c r="Y6" s="9">
        <v>36</v>
      </c>
      <c r="Z6" s="9">
        <v>3</v>
      </c>
      <c r="AB6" s="64"/>
      <c r="AC6" s="64"/>
      <c r="AD6" s="65" t="s">
        <v>40</v>
      </c>
      <c r="AE6" s="64">
        <v>10</v>
      </c>
      <c r="AG6" s="72"/>
      <c r="AH6" s="72"/>
      <c r="AI6" s="75" t="s">
        <v>28</v>
      </c>
      <c r="AJ6" s="74" t="s">
        <v>1146</v>
      </c>
      <c r="AL6" s="26">
        <f>IF(Transmission=TRUE,-0.2,0)</f>
        <v>0</v>
      </c>
      <c r="AM6" s="24" t="s">
        <v>83</v>
      </c>
      <c r="AO6" s="31">
        <v>3100</v>
      </c>
      <c r="AP6" s="33">
        <v>-0.15</v>
      </c>
      <c r="AR6" s="32">
        <f t="shared" si="4"/>
        <v>3500</v>
      </c>
      <c r="AS6" s="34">
        <v>0.15</v>
      </c>
      <c r="AU6" s="30">
        <v>7.9950000000000001</v>
      </c>
      <c r="AV6" s="119" t="s">
        <v>182</v>
      </c>
    </row>
    <row r="7" spans="2:48" x14ac:dyDescent="0.25">
      <c r="B7" s="49" t="s">
        <v>277</v>
      </c>
      <c r="E7" s="55" t="str">
        <f t="array" ref="E7">IF(ISERROR(INDEX(ClassChart[],SMALL(IF(ClassChart[Make]=makeSelection,ROW(ClassChart[Make])),ROW(5:5))-2,2)),"",INDEX(ClassChart[],SMALL(IF(ClassChart[Make]=makeSelection,ROW(ClassChart[Make])),ROW(5:5))-2,2))</f>
        <v/>
      </c>
      <c r="F7" s="55" t="str">
        <f t="array" ref="F7">IF(ISERROR(INDEX(ClassChart[],SMALL(IF(ClassChart[Make]=makeSelection,ROW(ClassChart[Make])),ROW(5:5))-2,3)),"",INDEX(ClassChart[],SMALL(IF(ClassChart[Make]=makeSelection,ROW(ClassChart[Make])),ROW(5:5))-2,3))</f>
        <v/>
      </c>
      <c r="G7" s="55" t="str">
        <f t="array" ref="G7">IF(ISERROR(INDEX(ClassChart[],SMALL(IF(ClassChart[Make]=makeSelection,ROW(ClassChart[Make])),ROW(5:5))-2,4)),"",INDEX(ClassChart[],SMALL(IF(ClassChart[Make]=makeSelection,ROW(ClassChart[Make])),ROW(5:5))-2,4))</f>
        <v/>
      </c>
      <c r="H7" s="57"/>
      <c r="I7" s="114" t="str">
        <f t="shared" si="0"/>
        <v/>
      </c>
      <c r="J7" s="59" t="str">
        <f t="shared" si="1"/>
        <v/>
      </c>
      <c r="K7" s="111" t="e">
        <f t="shared" si="2"/>
        <v>#VALUE!</v>
      </c>
      <c r="L7" s="59" t="e">
        <f t="shared" si="3"/>
        <v>#VALUE!</v>
      </c>
      <c r="M7" s="47"/>
      <c r="O7" s="52" t="s">
        <v>184</v>
      </c>
      <c r="P7" s="18">
        <v>265</v>
      </c>
      <c r="Q7" s="71" t="str">
        <f>IFERROR(VLOOKUP(ClassUpDown,lookup_Badjustedclass,2,FALSE),"")</f>
        <v>NXB</v>
      </c>
      <c r="R7" s="70"/>
      <c r="S7" s="13">
        <v>-40</v>
      </c>
      <c r="T7" s="17" t="s">
        <v>26</v>
      </c>
      <c r="U7" s="38"/>
      <c r="V7" s="20">
        <v>10</v>
      </c>
      <c r="W7" s="20">
        <v>1</v>
      </c>
      <c r="Y7" s="9">
        <v>51</v>
      </c>
      <c r="Z7" s="9">
        <v>4</v>
      </c>
      <c r="AB7" s="64"/>
      <c r="AC7" s="64"/>
      <c r="AD7" s="65" t="s">
        <v>41</v>
      </c>
      <c r="AE7" s="64">
        <v>15</v>
      </c>
      <c r="AG7" s="72"/>
      <c r="AH7" s="72"/>
      <c r="AI7" s="75" t="s">
        <v>29</v>
      </c>
      <c r="AJ7" s="74" t="s">
        <v>192</v>
      </c>
      <c r="AL7" s="26">
        <f>IF(AWD=TRUE,-0.3,0)</f>
        <v>0</v>
      </c>
      <c r="AM7" s="24" t="s">
        <v>85</v>
      </c>
      <c r="AO7" s="31">
        <v>3050</v>
      </c>
      <c r="AP7" s="33">
        <v>-0.2</v>
      </c>
      <c r="AR7" s="32">
        <f t="shared" si="4"/>
        <v>3550</v>
      </c>
      <c r="AS7" s="34">
        <v>0.2</v>
      </c>
      <c r="AU7" s="30">
        <v>9.9949999999999992</v>
      </c>
      <c r="AV7" s="119" t="s">
        <v>183</v>
      </c>
    </row>
    <row r="8" spans="2:48" x14ac:dyDescent="0.25">
      <c r="B8" s="49" t="s">
        <v>342</v>
      </c>
      <c r="E8" s="55" t="str">
        <f t="array" ref="E8">IF(ISERROR(INDEX(ClassChart[],SMALL(IF(ClassChart[Make]=makeSelection,ROW(ClassChart[Make])),ROW(6:6))-2,2)),"",INDEX(ClassChart[],SMALL(IF(ClassChart[Make]=makeSelection,ROW(ClassChart[Make])),ROW(6:6))-2,2))</f>
        <v/>
      </c>
      <c r="F8" s="55" t="str">
        <f t="array" ref="F8">IF(ISERROR(INDEX(ClassChart[],SMALL(IF(ClassChart[Make]=makeSelection,ROW(ClassChart[Make])),ROW(6:6))-2,3)),"",INDEX(ClassChart[],SMALL(IF(ClassChart[Make]=makeSelection,ROW(ClassChart[Make])),ROW(6:6))-2,3))</f>
        <v/>
      </c>
      <c r="G8" s="55" t="str">
        <f t="array" ref="G8">IF(ISERROR(INDEX(ClassChart[],SMALL(IF(ClassChart[Make]=makeSelection,ROW(ClassChart[Make])),ROW(6:6))-2,4)),"",INDEX(ClassChart[],SMALL(IF(ClassChart[Make]=makeSelection,ROW(ClassChart[Make])),ROW(6:6))-2,4))</f>
        <v/>
      </c>
      <c r="H8" s="57"/>
      <c r="I8" s="114" t="str">
        <f t="shared" si="0"/>
        <v/>
      </c>
      <c r="J8" s="59" t="str">
        <f t="shared" si="1"/>
        <v/>
      </c>
      <c r="K8" s="111" t="e">
        <f t="shared" si="2"/>
        <v>#VALUE!</v>
      </c>
      <c r="L8" s="59" t="e">
        <f t="shared" si="3"/>
        <v>#VALUE!</v>
      </c>
      <c r="M8" s="47"/>
      <c r="O8" s="52" t="s">
        <v>185</v>
      </c>
      <c r="P8" s="18">
        <v>255</v>
      </c>
      <c r="Q8" s="71" t="str">
        <f>IFERROR(VLOOKUP(ClassUpDown,lookup_Cadjustedclass,2,FALSE),"")</f>
        <v>NXC</v>
      </c>
      <c r="R8" s="70"/>
      <c r="S8" s="13">
        <v>-20</v>
      </c>
      <c r="T8" s="15" t="s">
        <v>27</v>
      </c>
      <c r="U8" s="38"/>
      <c r="V8" s="20">
        <v>20</v>
      </c>
      <c r="W8" s="20">
        <v>4</v>
      </c>
      <c r="Y8" s="9">
        <v>66</v>
      </c>
      <c r="Z8" s="9">
        <v>5</v>
      </c>
      <c r="AB8" s="64"/>
      <c r="AC8" s="64"/>
      <c r="AD8" s="65" t="s">
        <v>42</v>
      </c>
      <c r="AE8" s="64">
        <v>20</v>
      </c>
      <c r="AG8" s="72"/>
      <c r="AH8" s="72"/>
      <c r="AI8" s="75" t="s">
        <v>30</v>
      </c>
      <c r="AJ8" s="74" t="s">
        <v>200</v>
      </c>
      <c r="AL8" s="26">
        <f>IF(FWD=TRUE,1,0)</f>
        <v>0</v>
      </c>
      <c r="AM8" s="24" t="s">
        <v>86</v>
      </c>
      <c r="AO8" s="31">
        <v>3000</v>
      </c>
      <c r="AP8" s="33">
        <v>-0.25</v>
      </c>
      <c r="AR8" s="32">
        <f t="shared" si="4"/>
        <v>3600</v>
      </c>
      <c r="AS8" s="34">
        <v>0.25</v>
      </c>
      <c r="AU8" s="30">
        <v>11.994999999999999</v>
      </c>
      <c r="AV8" s="119" t="s">
        <v>184</v>
      </c>
    </row>
    <row r="9" spans="2:48" x14ac:dyDescent="0.25">
      <c r="B9" s="49" t="s">
        <v>345</v>
      </c>
      <c r="E9" s="55" t="str">
        <f t="array" ref="E9">IF(ISERROR(INDEX(ClassChart[],SMALL(IF(ClassChart[Make]=makeSelection,ROW(ClassChart[Make])),ROW(7:7))-2,2)),"",INDEX(ClassChart[],SMALL(IF(ClassChart[Make]=makeSelection,ROW(ClassChart[Make])),ROW(7:7))-2,2))</f>
        <v/>
      </c>
      <c r="F9" s="55" t="str">
        <f t="array" ref="F9">IF(ISERROR(INDEX(ClassChart[],SMALL(IF(ClassChart[Make]=makeSelection,ROW(ClassChart[Make])),ROW(7:7))-2,3)),"",INDEX(ClassChart[],SMALL(IF(ClassChart[Make]=makeSelection,ROW(ClassChart[Make])),ROW(7:7))-2,3))</f>
        <v/>
      </c>
      <c r="G9" s="55" t="str">
        <f t="array" ref="G9">IF(ISERROR(INDEX(ClassChart[],SMALL(IF(ClassChart[Make]=makeSelection,ROW(ClassChart[Make])),ROW(7:7))-2,4)),"",INDEX(ClassChart[],SMALL(IF(ClassChart[Make]=makeSelection,ROW(ClassChart[Make])),ROW(7:7))-2,4))</f>
        <v/>
      </c>
      <c r="H9" s="57"/>
      <c r="I9" s="114" t="str">
        <f t="shared" si="0"/>
        <v/>
      </c>
      <c r="J9" s="59" t="str">
        <f t="shared" si="1"/>
        <v/>
      </c>
      <c r="K9" s="111" t="e">
        <f t="shared" si="2"/>
        <v>#VALUE!</v>
      </c>
      <c r="L9" s="59" t="e">
        <f t="shared" si="3"/>
        <v>#VALUE!</v>
      </c>
      <c r="M9" s="47"/>
      <c r="O9" s="52" t="s">
        <v>205</v>
      </c>
      <c r="P9" s="18">
        <v>245</v>
      </c>
      <c r="Q9" s="71" t="str">
        <f>IFERROR(VLOOKUP(ClassUpDown,lookup_Dadjustedclass,2,FALSE),"")</f>
        <v>NXD</v>
      </c>
      <c r="R9" s="70"/>
      <c r="S9" s="13">
        <v>0</v>
      </c>
      <c r="T9" s="17" t="s">
        <v>28</v>
      </c>
      <c r="U9" s="38"/>
      <c r="V9" s="20">
        <v>30</v>
      </c>
      <c r="W9" s="20">
        <v>7</v>
      </c>
      <c r="Y9" s="9">
        <v>81</v>
      </c>
      <c r="Z9" s="9">
        <v>6</v>
      </c>
      <c r="AB9" s="64"/>
      <c r="AC9" s="64"/>
      <c r="AD9" s="67"/>
      <c r="AE9" s="64"/>
      <c r="AG9" s="72"/>
      <c r="AH9" s="72"/>
      <c r="AI9" s="75" t="s">
        <v>31</v>
      </c>
      <c r="AJ9" s="74" t="s">
        <v>196</v>
      </c>
      <c r="AL9" s="26">
        <f>IF(MediumTire=TRUE,0.4,0)</f>
        <v>0</v>
      </c>
      <c r="AM9" s="24" t="s">
        <v>88</v>
      </c>
      <c r="AO9" s="31">
        <v>2950</v>
      </c>
      <c r="AP9" s="33">
        <v>-0.3</v>
      </c>
      <c r="AR9" s="32">
        <f t="shared" si="4"/>
        <v>3650</v>
      </c>
      <c r="AS9" s="34">
        <v>0.3</v>
      </c>
      <c r="AU9" s="30">
        <v>13.994999999999999</v>
      </c>
      <c r="AV9" s="27" t="s">
        <v>185</v>
      </c>
    </row>
    <row r="10" spans="2:48" x14ac:dyDescent="0.25">
      <c r="B10" s="49" t="s">
        <v>363</v>
      </c>
      <c r="E10" s="55" t="str">
        <f t="array" ref="E10">IF(ISERROR(INDEX(ClassChart[],SMALL(IF(ClassChart[Make]=makeSelection,ROW(ClassChart[Make])),ROW(8:8))-2,2)),"",INDEX(ClassChart[],SMALL(IF(ClassChart[Make]=makeSelection,ROW(ClassChart[Make])),ROW(8:8))-2,2))</f>
        <v/>
      </c>
      <c r="F10" s="55" t="str">
        <f t="array" ref="F10">IF(ISERROR(INDEX(ClassChart[],SMALL(IF(ClassChart[Make]=makeSelection,ROW(ClassChart[Make])),ROW(8:8))-2,3)),"",INDEX(ClassChart[],SMALL(IF(ClassChart[Make]=makeSelection,ROW(ClassChart[Make])),ROW(8:8))-2,3))</f>
        <v/>
      </c>
      <c r="G10" s="55" t="str">
        <f t="array" ref="G10">IF(ISERROR(INDEX(ClassChart[],SMALL(IF(ClassChart[Make]=makeSelection,ROW(ClassChart[Make])),ROW(8:8))-2,4)),"",INDEX(ClassChart[],SMALL(IF(ClassChart[Make]=makeSelection,ROW(ClassChart[Make])),ROW(8:8))-2,4))</f>
        <v/>
      </c>
      <c r="H10" s="57"/>
      <c r="I10" s="114" t="str">
        <f t="shared" si="0"/>
        <v/>
      </c>
      <c r="J10" s="59" t="str">
        <f t="shared" si="1"/>
        <v/>
      </c>
      <c r="K10" s="111" t="e">
        <f t="shared" si="2"/>
        <v>#VALUE!</v>
      </c>
      <c r="L10" s="59" t="e">
        <f t="shared" si="3"/>
        <v>#VALUE!</v>
      </c>
      <c r="M10" s="47"/>
      <c r="O10" s="52" t="s">
        <v>196</v>
      </c>
      <c r="P10" s="18">
        <v>235</v>
      </c>
      <c r="Q10" s="71" t="str">
        <f>IFERROR(VLOOKUP(ClassUpDown,lookup_Eadjustedclass,2,FALSE),"")</f>
        <v>NXE</v>
      </c>
      <c r="R10" s="70"/>
      <c r="S10" s="13">
        <v>20</v>
      </c>
      <c r="T10" s="15" t="s">
        <v>29</v>
      </c>
      <c r="U10" s="38"/>
      <c r="V10" s="20">
        <v>40</v>
      </c>
      <c r="W10" s="20">
        <v>10</v>
      </c>
      <c r="Y10" s="9">
        <v>96</v>
      </c>
      <c r="Z10" s="9">
        <v>7</v>
      </c>
      <c r="AB10" s="64"/>
      <c r="AC10" s="64" t="s">
        <v>1291</v>
      </c>
      <c r="AD10" s="65" t="s">
        <v>7</v>
      </c>
      <c r="AE10" s="64">
        <v>0</v>
      </c>
      <c r="AG10" s="72"/>
      <c r="AH10" s="72"/>
      <c r="AI10" s="75" t="s">
        <v>32</v>
      </c>
      <c r="AJ10" s="74" t="s">
        <v>205</v>
      </c>
      <c r="AL10" s="26">
        <f>IF(SmallTire=TRUE,0.8,0)</f>
        <v>0</v>
      </c>
      <c r="AM10" s="24" t="s">
        <v>90</v>
      </c>
      <c r="AO10" s="31">
        <v>2900</v>
      </c>
      <c r="AP10" s="33">
        <v>-0.35</v>
      </c>
      <c r="AR10" s="32">
        <f t="shared" si="4"/>
        <v>3700</v>
      </c>
      <c r="AS10" s="34">
        <v>0.35</v>
      </c>
      <c r="AU10" s="30">
        <v>14.244999999999999</v>
      </c>
      <c r="AV10" s="27" t="s">
        <v>205</v>
      </c>
    </row>
    <row r="11" spans="2:48" x14ac:dyDescent="0.25">
      <c r="B11" s="49" t="s">
        <v>365</v>
      </c>
      <c r="E11" s="55" t="str">
        <f t="array" ref="E11">IF(ISERROR(INDEX(ClassChart[],SMALL(IF(ClassChart[Make]=makeSelection,ROW(ClassChart[Make])),ROW(9:9))-2,2)),"",INDEX(ClassChart[],SMALL(IF(ClassChart[Make]=makeSelection,ROW(ClassChart[Make])),ROW(9:9))-2,2))</f>
        <v/>
      </c>
      <c r="F11" s="55" t="str">
        <f t="array" ref="F11">IF(ISERROR(INDEX(ClassChart[],SMALL(IF(ClassChart[Make]=makeSelection,ROW(ClassChart[Make])),ROW(9:9))-2,3)),"",INDEX(ClassChart[],SMALL(IF(ClassChart[Make]=makeSelection,ROW(ClassChart[Make])),ROW(9:9))-2,3))</f>
        <v/>
      </c>
      <c r="G11" s="55" t="str">
        <f t="array" ref="G11">IF(ISERROR(INDEX(ClassChart[],SMALL(IF(ClassChart[Make]=makeSelection,ROW(ClassChart[Make])),ROW(9:9))-2,4)),"",INDEX(ClassChart[],SMALL(IF(ClassChart[Make]=makeSelection,ROW(ClassChart[Make])),ROW(9:9))-2,4))</f>
        <v/>
      </c>
      <c r="H11" s="57"/>
      <c r="I11" s="114" t="str">
        <f t="shared" si="0"/>
        <v/>
      </c>
      <c r="J11" s="59" t="str">
        <f t="shared" si="1"/>
        <v/>
      </c>
      <c r="K11" s="111" t="e">
        <f t="shared" si="2"/>
        <v>#VALUE!</v>
      </c>
      <c r="L11" s="59" t="e">
        <f t="shared" si="3"/>
        <v>#VALUE!</v>
      </c>
      <c r="M11" s="47"/>
      <c r="O11" s="52" t="s">
        <v>200</v>
      </c>
      <c r="P11" s="18">
        <v>215</v>
      </c>
      <c r="Q11" s="71" t="str">
        <f>IFERROR(VLOOKUP(ClassUpDown,lookup_Fadjustedclass,2,FALSE),"")</f>
        <v>NXF</v>
      </c>
      <c r="R11" s="70"/>
      <c r="S11" s="13">
        <v>40</v>
      </c>
      <c r="T11" s="15" t="s">
        <v>30</v>
      </c>
      <c r="U11" s="38"/>
      <c r="V11" s="20">
        <v>50</v>
      </c>
      <c r="W11" s="20">
        <v>13</v>
      </c>
      <c r="Y11" s="9">
        <v>111</v>
      </c>
      <c r="Z11" s="9">
        <v>8</v>
      </c>
      <c r="AB11" s="64"/>
      <c r="AC11" s="64"/>
      <c r="AD11" s="65" t="s">
        <v>43</v>
      </c>
      <c r="AE11" s="64">
        <v>3</v>
      </c>
      <c r="AG11" s="72"/>
      <c r="AH11" s="72"/>
      <c r="AI11" s="75" t="s">
        <v>33</v>
      </c>
      <c r="AJ11" s="74" t="s">
        <v>185</v>
      </c>
      <c r="AL11" s="26"/>
      <c r="AM11" s="24" t="s">
        <v>91</v>
      </c>
      <c r="AO11" s="31">
        <v>2850</v>
      </c>
      <c r="AP11" s="33">
        <v>-0.4</v>
      </c>
      <c r="AR11" s="32">
        <f t="shared" si="4"/>
        <v>3750</v>
      </c>
      <c r="AS11" s="34">
        <v>0.4</v>
      </c>
      <c r="AU11" s="30">
        <v>16.495000000000001</v>
      </c>
      <c r="AV11" s="27" t="s">
        <v>196</v>
      </c>
    </row>
    <row r="12" spans="2:48" x14ac:dyDescent="0.25">
      <c r="B12" s="49" t="s">
        <v>425</v>
      </c>
      <c r="E12" s="55" t="str">
        <f t="array" ref="E12">IF(ISERROR(INDEX(ClassChart[],SMALL(IF(ClassChart[Make]=makeSelection,ROW(ClassChart[Make])),ROW(10:10))-2,2)),"",INDEX(ClassChart[],SMALL(IF(ClassChart[Make]=makeSelection,ROW(ClassChart[Make])),ROW(10:10))-2,2))</f>
        <v/>
      </c>
      <c r="F12" s="55" t="str">
        <f t="array" ref="F12">IF(ISERROR(INDEX(ClassChart[],SMALL(IF(ClassChart[Make]=makeSelection,ROW(ClassChart[Make])),ROW(10:10))-2,3)),"",INDEX(ClassChart[],SMALL(IF(ClassChart[Make]=makeSelection,ROW(ClassChart[Make])),ROW(10:10))-2,3))</f>
        <v/>
      </c>
      <c r="G12" s="55" t="str">
        <f t="array" ref="G12">IF(ISERROR(INDEX(ClassChart[],SMALL(IF(ClassChart[Make]=makeSelection,ROW(ClassChart[Make])),ROW(10:10))-2,4)),"",INDEX(ClassChart[],SMALL(IF(ClassChart[Make]=makeSelection,ROW(ClassChart[Make])),ROW(10:10))-2,4))</f>
        <v/>
      </c>
      <c r="H12" s="57"/>
      <c r="I12" s="114" t="str">
        <f t="shared" si="0"/>
        <v/>
      </c>
      <c r="J12" s="59" t="str">
        <f t="shared" si="1"/>
        <v/>
      </c>
      <c r="K12" s="111" t="e">
        <f t="shared" si="2"/>
        <v>#VALUE!</v>
      </c>
      <c r="L12" s="59" t="e">
        <f t="shared" si="3"/>
        <v>#VALUE!</v>
      </c>
      <c r="M12" s="47"/>
      <c r="O12" s="52" t="s">
        <v>192</v>
      </c>
      <c r="P12" s="18">
        <v>195</v>
      </c>
      <c r="Q12" s="71" t="str">
        <f>IFERROR(VLOOKUP(ClassUpDown,lookup_Gadjustedclass,2,FALSE),"")</f>
        <v>NXG</v>
      </c>
      <c r="R12" s="70"/>
      <c r="S12" s="13">
        <v>60</v>
      </c>
      <c r="T12" s="15" t="s">
        <v>31</v>
      </c>
      <c r="U12" s="38"/>
      <c r="V12" s="20">
        <v>60</v>
      </c>
      <c r="W12" s="20">
        <v>16</v>
      </c>
      <c r="Y12" s="9">
        <v>126</v>
      </c>
      <c r="Z12" s="9">
        <v>9</v>
      </c>
      <c r="AB12" s="64"/>
      <c r="AC12" s="64"/>
      <c r="AD12" s="65" t="s">
        <v>44</v>
      </c>
      <c r="AE12" s="64">
        <v>6</v>
      </c>
      <c r="AG12" s="72"/>
      <c r="AH12" s="72"/>
      <c r="AI12" s="75" t="s">
        <v>34</v>
      </c>
      <c r="AJ12" s="74" t="s">
        <v>184</v>
      </c>
      <c r="AL12" s="26"/>
      <c r="AM12" s="24"/>
      <c r="AO12" s="31">
        <v>2800</v>
      </c>
      <c r="AP12" s="33">
        <v>-0.45</v>
      </c>
      <c r="AR12" s="32">
        <f t="shared" si="4"/>
        <v>3800</v>
      </c>
      <c r="AS12" s="34">
        <v>0.45</v>
      </c>
      <c r="AU12" s="30">
        <v>19.495000000000001</v>
      </c>
      <c r="AV12" s="27" t="s">
        <v>200</v>
      </c>
    </row>
    <row r="13" spans="2:48" x14ac:dyDescent="0.25">
      <c r="B13" s="49" t="s">
        <v>437</v>
      </c>
      <c r="E13" s="55" t="str">
        <f t="array" ref="E13">IF(ISERROR(INDEX(ClassChart[],SMALL(IF(ClassChart[Make]=makeSelection,ROW(ClassChart[Make])),ROW(11:11))-2,2)),"",INDEX(ClassChart[],SMALL(IF(ClassChart[Make]=makeSelection,ROW(ClassChart[Make])),ROW(11:11))-2,2))</f>
        <v/>
      </c>
      <c r="F13" s="55" t="str">
        <f t="array" ref="F13">IF(ISERROR(INDEX(ClassChart[],SMALL(IF(ClassChart[Make]=makeSelection,ROW(ClassChart[Make])),ROW(11:11))-2,3)),"",INDEX(ClassChart[],SMALL(IF(ClassChart[Make]=makeSelection,ROW(ClassChart[Make])),ROW(11:11))-2,3))</f>
        <v/>
      </c>
      <c r="G13" s="55" t="str">
        <f t="array" ref="G13">IF(ISERROR(INDEX(ClassChart[],SMALL(IF(ClassChart[Make]=makeSelection,ROW(ClassChart[Make])),ROW(11:11))-2,4)),"",INDEX(ClassChart[],SMALL(IF(ClassChart[Make]=makeSelection,ROW(ClassChart[Make])),ROW(11:11))-2,4))</f>
        <v/>
      </c>
      <c r="H13" s="57"/>
      <c r="I13" s="114" t="str">
        <f t="shared" si="0"/>
        <v/>
      </c>
      <c r="J13" s="59" t="str">
        <f t="shared" si="1"/>
        <v/>
      </c>
      <c r="K13" s="111" t="e">
        <f t="shared" si="2"/>
        <v>#VALUE!</v>
      </c>
      <c r="L13" s="59" t="e">
        <f t="shared" si="3"/>
        <v>#VALUE!</v>
      </c>
      <c r="M13" s="47"/>
      <c r="O13" s="52" t="s">
        <v>1146</v>
      </c>
      <c r="P13" s="18">
        <v>175</v>
      </c>
      <c r="Q13" s="71" t="str">
        <f>IFERROR(VLOOKUP(ClassUpDown,lookup_Hadjustedclass,2,FALSE),"")</f>
        <v>NXH</v>
      </c>
      <c r="R13" s="70"/>
      <c r="S13" s="13">
        <v>80</v>
      </c>
      <c r="T13" s="15" t="s">
        <v>32</v>
      </c>
      <c r="U13" s="38"/>
      <c r="V13" s="20">
        <v>70</v>
      </c>
      <c r="W13" s="20">
        <v>19</v>
      </c>
      <c r="Y13" s="9">
        <v>141</v>
      </c>
      <c r="Z13" s="9">
        <v>10</v>
      </c>
      <c r="AB13" s="64"/>
      <c r="AC13" s="64"/>
      <c r="AD13" s="65" t="s">
        <v>45</v>
      </c>
      <c r="AE13" s="64">
        <v>10</v>
      </c>
      <c r="AG13" s="72"/>
      <c r="AH13" s="72"/>
      <c r="AI13" s="75" t="s">
        <v>35</v>
      </c>
      <c r="AJ13" s="74" t="s">
        <v>183</v>
      </c>
      <c r="AL13" s="26">
        <f>SUM(AL2:AL11)</f>
        <v>-1.8</v>
      </c>
      <c r="AM13" s="24" t="s">
        <v>92</v>
      </c>
      <c r="AO13" s="31">
        <v>2750</v>
      </c>
      <c r="AP13" s="33">
        <v>-0.5</v>
      </c>
      <c r="AR13" s="32">
        <f t="shared" si="4"/>
        <v>3850</v>
      </c>
      <c r="AS13" s="34">
        <v>0.5</v>
      </c>
    </row>
    <row r="14" spans="2:48" x14ac:dyDescent="0.25">
      <c r="B14" s="49" t="s">
        <v>441</v>
      </c>
      <c r="E14" s="55" t="str">
        <f t="array" ref="E14">IF(ISERROR(INDEX(ClassChart[],SMALL(IF(ClassChart[Make]=makeSelection,ROW(ClassChart[Make])),ROW(12:12))-2,2)),"",INDEX(ClassChart[],SMALL(IF(ClassChart[Make]=makeSelection,ROW(ClassChart[Make])),ROW(12:12))-2,2))</f>
        <v/>
      </c>
      <c r="F14" s="55" t="str">
        <f t="array" ref="F14">IF(ISERROR(INDEX(ClassChart[],SMALL(IF(ClassChart[Make]=makeSelection,ROW(ClassChart[Make])),ROW(12:12))-2,3)),"",INDEX(ClassChart[],SMALL(IF(ClassChart[Make]=makeSelection,ROW(ClassChart[Make])),ROW(12:12))-2,3))</f>
        <v/>
      </c>
      <c r="G14" s="55" t="str">
        <f t="array" ref="G14">IF(ISERROR(INDEX(ClassChart[],SMALL(IF(ClassChart[Make]=makeSelection,ROW(ClassChart[Make])),ROW(12:12))-2,4)),"",INDEX(ClassChart[],SMALL(IF(ClassChart[Make]=makeSelection,ROW(ClassChart[Make])),ROW(12:12))-2,4))</f>
        <v/>
      </c>
      <c r="H14" s="57"/>
      <c r="I14" s="114" t="str">
        <f t="shared" si="0"/>
        <v/>
      </c>
      <c r="J14" s="59" t="str">
        <f t="shared" si="1"/>
        <v/>
      </c>
      <c r="K14" s="111" t="e">
        <f t="shared" si="2"/>
        <v>#VALUE!</v>
      </c>
      <c r="L14" s="59" t="e">
        <f t="shared" si="3"/>
        <v>#VALUE!</v>
      </c>
      <c r="M14" s="47"/>
      <c r="S14" s="13">
        <v>100</v>
      </c>
      <c r="T14" s="15" t="s">
        <v>33</v>
      </c>
      <c r="U14" s="38"/>
      <c r="V14" s="20">
        <v>80</v>
      </c>
      <c r="W14" s="20">
        <v>22</v>
      </c>
      <c r="Y14" s="9">
        <v>156</v>
      </c>
      <c r="Z14" s="9">
        <v>11</v>
      </c>
      <c r="AB14" s="64"/>
      <c r="AC14" s="64"/>
      <c r="AD14" s="65" t="s">
        <v>46</v>
      </c>
      <c r="AE14" s="64">
        <v>15</v>
      </c>
      <c r="AG14" s="72"/>
      <c r="AH14" s="72"/>
      <c r="AI14" s="75" t="s">
        <v>36</v>
      </c>
      <c r="AJ14" s="74" t="s">
        <v>182</v>
      </c>
      <c r="AO14" s="31">
        <v>2700</v>
      </c>
      <c r="AP14" s="33">
        <v>-0.55000000000000004</v>
      </c>
      <c r="AR14" s="32">
        <f t="shared" si="4"/>
        <v>3900</v>
      </c>
      <c r="AS14" s="34">
        <v>0.55000000000000004</v>
      </c>
    </row>
    <row r="15" spans="2:48" x14ac:dyDescent="0.25">
      <c r="B15" s="49" t="s">
        <v>443</v>
      </c>
      <c r="E15" s="55" t="str">
        <f t="array" ref="E15">IF(ISERROR(INDEX(ClassChart[],SMALL(IF(ClassChart[Make]=makeSelection,ROW(ClassChart[Make])),ROW(13:13))-2,2)),"",INDEX(ClassChart[],SMALL(IF(ClassChart[Make]=makeSelection,ROW(ClassChart[Make])),ROW(13:13))-2,2))</f>
        <v/>
      </c>
      <c r="F15" s="55" t="str">
        <f t="array" ref="F15">IF(ISERROR(INDEX(ClassChart[],SMALL(IF(ClassChart[Make]=makeSelection,ROW(ClassChart[Make])),ROW(13:13))-2,3)),"",INDEX(ClassChart[],SMALL(IF(ClassChart[Make]=makeSelection,ROW(ClassChart[Make])),ROW(13:13))-2,3))</f>
        <v/>
      </c>
      <c r="G15" s="55" t="str">
        <f t="array" ref="G15">IF(ISERROR(INDEX(ClassChart[],SMALL(IF(ClassChart[Make]=makeSelection,ROW(ClassChart[Make])),ROW(13:13))-2,4)),"",INDEX(ClassChart[],SMALL(IF(ClassChart[Make]=makeSelection,ROW(ClassChart[Make])),ROW(13:13))-2,4))</f>
        <v/>
      </c>
      <c r="H15" s="57"/>
      <c r="I15" s="114" t="str">
        <f t="shared" si="0"/>
        <v/>
      </c>
      <c r="J15" s="59" t="str">
        <f t="shared" si="1"/>
        <v/>
      </c>
      <c r="K15" s="111" t="e">
        <f t="shared" si="2"/>
        <v>#VALUE!</v>
      </c>
      <c r="L15" s="59" t="e">
        <f t="shared" si="3"/>
        <v>#VALUE!</v>
      </c>
      <c r="M15" s="47"/>
      <c r="S15" s="13">
        <v>120</v>
      </c>
      <c r="T15" s="15" t="s">
        <v>34</v>
      </c>
      <c r="U15" s="38"/>
      <c r="V15" s="20">
        <v>90</v>
      </c>
      <c r="W15" s="20">
        <v>25</v>
      </c>
      <c r="Y15" s="9">
        <v>171</v>
      </c>
      <c r="Z15" s="9">
        <v>12</v>
      </c>
      <c r="AB15" s="64"/>
      <c r="AC15" s="64"/>
      <c r="AD15" s="64"/>
      <c r="AE15" s="64"/>
      <c r="AG15" s="72"/>
      <c r="AH15" s="72"/>
      <c r="AI15" s="75"/>
      <c r="AJ15" s="74"/>
      <c r="AL15" s="186">
        <f>IF(MustangDyno=TRUE,DynoHP*1.1,DynoHP)</f>
        <v>205</v>
      </c>
      <c r="AM15" s="24" t="s">
        <v>1337</v>
      </c>
      <c r="AO15" s="31">
        <v>2650</v>
      </c>
      <c r="AP15" s="33">
        <v>-0.6</v>
      </c>
      <c r="AR15" s="32">
        <f t="shared" si="4"/>
        <v>3950</v>
      </c>
      <c r="AS15" s="34">
        <v>0.6</v>
      </c>
    </row>
    <row r="16" spans="2:48" x14ac:dyDescent="0.25">
      <c r="B16" s="49" t="s">
        <v>445</v>
      </c>
      <c r="E16" s="55" t="str">
        <f t="array" ref="E16">IF(ISERROR(INDEX(ClassChart[],SMALL(IF(ClassChart[Make]=makeSelection,ROW(ClassChart[Make])),ROW(14:14))-2,2)),"",INDEX(ClassChart[],SMALL(IF(ClassChart[Make]=makeSelection,ROW(ClassChart[Make])),ROW(14:14))-2,2))</f>
        <v/>
      </c>
      <c r="F16" s="55" t="str">
        <f t="array" ref="F16">IF(ISERROR(INDEX(ClassChart[],SMALL(IF(ClassChart[Make]=makeSelection,ROW(ClassChart[Make])),ROW(14:14))-2,3)),"",INDEX(ClassChart[],SMALL(IF(ClassChart[Make]=makeSelection,ROW(ClassChart[Make])),ROW(14:14))-2,3))</f>
        <v/>
      </c>
      <c r="G16" s="55" t="str">
        <f t="array" ref="G16">IF(ISERROR(INDEX(ClassChart[],SMALL(IF(ClassChart[Make]=makeSelection,ROW(ClassChart[Make])),ROW(14:14))-2,4)),"",INDEX(ClassChart[],SMALL(IF(ClassChart[Make]=makeSelection,ROW(ClassChart[Make])),ROW(14:14))-2,4))</f>
        <v/>
      </c>
      <c r="H16" s="57"/>
      <c r="I16" s="114" t="str">
        <f t="shared" si="0"/>
        <v/>
      </c>
      <c r="J16" s="59" t="str">
        <f t="shared" si="1"/>
        <v/>
      </c>
      <c r="K16" s="111" t="e">
        <f t="shared" si="2"/>
        <v>#VALUE!</v>
      </c>
      <c r="L16" s="59" t="e">
        <f t="shared" si="3"/>
        <v>#VALUE!</v>
      </c>
      <c r="M16" s="47"/>
      <c r="S16" s="13">
        <v>140</v>
      </c>
      <c r="T16" s="15" t="s">
        <v>35</v>
      </c>
      <c r="U16" s="38"/>
      <c r="V16" s="20">
        <v>100</v>
      </c>
      <c r="W16" s="20">
        <v>28</v>
      </c>
      <c r="Y16" s="9">
        <v>186</v>
      </c>
      <c r="Z16" s="9">
        <v>13</v>
      </c>
      <c r="AB16" s="64"/>
      <c r="AC16" s="64" t="s">
        <v>1286</v>
      </c>
      <c r="AD16" s="65" t="s">
        <v>3</v>
      </c>
      <c r="AE16" s="64">
        <v>0</v>
      </c>
      <c r="AG16" s="71" t="str">
        <f>VLOOKUP(Calculator!$Q$13,Formulas!AI17:AJ27,2,FALSE)</f>
        <v>NXG</v>
      </c>
      <c r="AH16" s="72"/>
      <c r="AI16" s="71" t="s">
        <v>192</v>
      </c>
      <c r="AJ16" s="72"/>
      <c r="AO16" s="31">
        <v>2600</v>
      </c>
      <c r="AP16" s="33">
        <v>-0.65</v>
      </c>
      <c r="AR16" s="32">
        <f t="shared" si="4"/>
        <v>4000</v>
      </c>
      <c r="AS16" s="34">
        <v>0.65</v>
      </c>
    </row>
    <row r="17" spans="2:45" x14ac:dyDescent="0.25">
      <c r="B17" s="49" t="s">
        <v>482</v>
      </c>
      <c r="E17" s="55" t="str">
        <f t="array" ref="E17">IF(ISERROR(INDEX(ClassChart[],SMALL(IF(ClassChart[Make]=makeSelection,ROW(ClassChart[Make])),ROW(15:15))-2,2)),"",INDEX(ClassChart[],SMALL(IF(ClassChart[Make]=makeSelection,ROW(ClassChart[Make])),ROW(15:15))-2,2))</f>
        <v/>
      </c>
      <c r="F17" s="55" t="str">
        <f t="array" ref="F17">IF(ISERROR(INDEX(ClassChart[],SMALL(IF(ClassChart[Make]=makeSelection,ROW(ClassChart[Make])),ROW(15:15))-2,3)),"",INDEX(ClassChart[],SMALL(IF(ClassChart[Make]=makeSelection,ROW(ClassChart[Make])),ROW(15:15))-2,3))</f>
        <v/>
      </c>
      <c r="G17" s="55" t="str">
        <f t="array" ref="G17">IF(ISERROR(INDEX(ClassChart[],SMALL(IF(ClassChart[Make]=makeSelection,ROW(ClassChart[Make])),ROW(15:15))-2,4)),"",INDEX(ClassChart[],SMALL(IF(ClassChart[Make]=makeSelection,ROW(ClassChart[Make])),ROW(15:15))-2,4))</f>
        <v/>
      </c>
      <c r="H17" s="57"/>
      <c r="I17" s="114" t="str">
        <f t="shared" si="0"/>
        <v/>
      </c>
      <c r="J17" s="59" t="str">
        <f t="shared" si="1"/>
        <v/>
      </c>
      <c r="K17" s="111" t="e">
        <f t="shared" si="2"/>
        <v>#VALUE!</v>
      </c>
      <c r="L17" s="59" t="e">
        <f t="shared" si="3"/>
        <v>#VALUE!</v>
      </c>
      <c r="M17" s="47"/>
      <c r="O17" t="s">
        <v>1342</v>
      </c>
      <c r="S17" s="13">
        <v>160</v>
      </c>
      <c r="T17" s="15" t="s">
        <v>36</v>
      </c>
      <c r="U17" s="38"/>
      <c r="V17" s="20">
        <v>110</v>
      </c>
      <c r="W17" s="20">
        <v>31</v>
      </c>
      <c r="Y17" s="9">
        <v>201</v>
      </c>
      <c r="Z17" s="9">
        <v>14</v>
      </c>
      <c r="AB17" s="64"/>
      <c r="AC17" s="64"/>
      <c r="AD17" s="66" t="s">
        <v>47</v>
      </c>
      <c r="AE17" s="64">
        <v>3</v>
      </c>
      <c r="AG17" s="72"/>
      <c r="AH17" s="72"/>
      <c r="AI17" s="73" t="s">
        <v>26</v>
      </c>
      <c r="AJ17" s="74" t="s">
        <v>1146</v>
      </c>
      <c r="AO17" s="31">
        <v>2550</v>
      </c>
      <c r="AP17" s="33">
        <v>-0.7</v>
      </c>
      <c r="AR17" s="32">
        <f t="shared" si="4"/>
        <v>4050</v>
      </c>
      <c r="AS17" s="34">
        <v>0.65</v>
      </c>
    </row>
    <row r="18" spans="2:45" x14ac:dyDescent="0.25">
      <c r="B18" s="49" t="s">
        <v>488</v>
      </c>
      <c r="E18" s="55" t="str">
        <f t="array" ref="E18">IF(ISERROR(INDEX(ClassChart[],SMALL(IF(ClassChart[Make]=makeSelection,ROW(ClassChart[Make])),ROW(16:16))-2,2)),"",INDEX(ClassChart[],SMALL(IF(ClassChart[Make]=makeSelection,ROW(ClassChart[Make])),ROW(16:16))-2,2))</f>
        <v/>
      </c>
      <c r="F18" s="55" t="str">
        <f t="array" ref="F18">IF(ISERROR(INDEX(ClassChart[],SMALL(IF(ClassChart[Make]=makeSelection,ROW(ClassChart[Make])),ROW(16:16))-2,3)),"",INDEX(ClassChart[],SMALL(IF(ClassChart[Make]=makeSelection,ROW(ClassChart[Make])),ROW(16:16))-2,3))</f>
        <v/>
      </c>
      <c r="G18" s="55" t="str">
        <f t="array" ref="G18">IF(ISERROR(INDEX(ClassChart[],SMALL(IF(ClassChart[Make]=makeSelection,ROW(ClassChart[Make])),ROW(16:16))-2,4)),"",INDEX(ClassChart[],SMALL(IF(ClassChart[Make]=makeSelection,ROW(ClassChart[Make])),ROW(16:16))-2,4))</f>
        <v/>
      </c>
      <c r="H18" s="57"/>
      <c r="I18" s="114" t="str">
        <f t="shared" si="0"/>
        <v/>
      </c>
      <c r="J18" s="59" t="str">
        <f t="shared" si="1"/>
        <v/>
      </c>
      <c r="K18" s="111" t="e">
        <f t="shared" si="2"/>
        <v>#VALUE!</v>
      </c>
      <c r="L18" s="59" t="e">
        <f t="shared" si="3"/>
        <v>#VALUE!</v>
      </c>
      <c r="M18" s="47"/>
      <c r="O18" s="187">
        <v>0</v>
      </c>
      <c r="V18" s="37">
        <v>100000000000</v>
      </c>
      <c r="W18" s="37">
        <v>31</v>
      </c>
      <c r="Y18" s="9">
        <v>216</v>
      </c>
      <c r="Z18" s="9">
        <v>15</v>
      </c>
      <c r="AB18" s="64"/>
      <c r="AC18" s="64"/>
      <c r="AD18" s="66" t="s">
        <v>48</v>
      </c>
      <c r="AE18" s="64">
        <v>10</v>
      </c>
      <c r="AG18" s="72"/>
      <c r="AH18" s="72"/>
      <c r="AI18" s="73" t="s">
        <v>27</v>
      </c>
      <c r="AJ18" s="74" t="s">
        <v>1146</v>
      </c>
      <c r="AO18" s="31">
        <v>2500</v>
      </c>
      <c r="AP18" s="33">
        <v>-0.75</v>
      </c>
      <c r="AR18" s="32">
        <f t="shared" si="4"/>
        <v>4100</v>
      </c>
      <c r="AS18" s="34">
        <v>0.65</v>
      </c>
    </row>
    <row r="19" spans="2:45" x14ac:dyDescent="0.25">
      <c r="B19" s="49" t="s">
        <v>498</v>
      </c>
      <c r="E19" s="55" t="str">
        <f t="array" ref="E19">IF(ISERROR(INDEX(ClassChart[],SMALL(IF(ClassChart[Make]=makeSelection,ROW(ClassChart[Make])),ROW(17:17))-2,2)),"",INDEX(ClassChart[],SMALL(IF(ClassChart[Make]=makeSelection,ROW(ClassChart[Make])),ROW(17:17))-2,2))</f>
        <v/>
      </c>
      <c r="F19" s="55" t="str">
        <f t="array" ref="F19">IF(ISERROR(INDEX(ClassChart[],SMALL(IF(ClassChart[Make]=makeSelection,ROW(ClassChart[Make])),ROW(17:17))-2,3)),"",INDEX(ClassChart[],SMALL(IF(ClassChart[Make]=makeSelection,ROW(ClassChart[Make])),ROW(17:17))-2,3))</f>
        <v/>
      </c>
      <c r="G19" s="55" t="str">
        <f t="array" ref="G19">IF(ISERROR(INDEX(ClassChart[],SMALL(IF(ClassChart[Make]=makeSelection,ROW(ClassChart[Make])),ROW(17:17))-2,4)),"",INDEX(ClassChart[],SMALL(IF(ClassChart[Make]=makeSelection,ROW(ClassChart[Make])),ROW(17:17))-2,4))</f>
        <v/>
      </c>
      <c r="H19" s="57"/>
      <c r="I19" s="114" t="str">
        <f t="shared" si="0"/>
        <v/>
      </c>
      <c r="J19" s="59" t="str">
        <f t="shared" si="1"/>
        <v/>
      </c>
      <c r="K19" s="111" t="e">
        <f t="shared" si="2"/>
        <v>#VALUE!</v>
      </c>
      <c r="L19" s="59" t="e">
        <f t="shared" si="3"/>
        <v>#VALUE!</v>
      </c>
      <c r="M19" s="47"/>
      <c r="O19" s="187">
        <v>7</v>
      </c>
      <c r="Y19" s="9">
        <v>231</v>
      </c>
      <c r="Z19" s="9">
        <v>16</v>
      </c>
      <c r="AB19" s="64"/>
      <c r="AC19" s="64"/>
      <c r="AD19" s="64"/>
      <c r="AE19" s="64"/>
      <c r="AG19" s="72"/>
      <c r="AH19" s="72"/>
      <c r="AI19" s="75" t="s">
        <v>28</v>
      </c>
      <c r="AJ19" s="74" t="s">
        <v>192</v>
      </c>
      <c r="AO19" s="31">
        <v>2450</v>
      </c>
      <c r="AP19" s="33">
        <v>-0.8</v>
      </c>
      <c r="AR19" s="32">
        <f t="shared" si="4"/>
        <v>4150</v>
      </c>
      <c r="AS19" s="34">
        <v>0.65</v>
      </c>
    </row>
    <row r="20" spans="2:45" x14ac:dyDescent="0.25">
      <c r="B20" s="49" t="s">
        <v>510</v>
      </c>
      <c r="E20" s="55" t="str">
        <f t="array" ref="E20">IF(ISERROR(INDEX(ClassChart[],SMALL(IF(ClassChart[Make]=makeSelection,ROW(ClassChart[Make])),ROW(18:18))-2,2)),"",INDEX(ClassChart[],SMALL(IF(ClassChart[Make]=makeSelection,ROW(ClassChart[Make])),ROW(18:18))-2,2))</f>
        <v/>
      </c>
      <c r="F20" s="55" t="str">
        <f t="array" ref="F20">IF(ISERROR(INDEX(ClassChart[],SMALL(IF(ClassChart[Make]=makeSelection,ROW(ClassChart[Make])),ROW(18:18))-2,3)),"",INDEX(ClassChart[],SMALL(IF(ClassChart[Make]=makeSelection,ROW(ClassChart[Make])),ROW(18:18))-2,3))</f>
        <v/>
      </c>
      <c r="G20" s="55" t="str">
        <f t="array" ref="G20">IF(ISERROR(INDEX(ClassChart[],SMALL(IF(ClassChart[Make]=makeSelection,ROW(ClassChart[Make])),ROW(18:18))-2,4)),"",INDEX(ClassChart[],SMALL(IF(ClassChart[Make]=makeSelection,ROW(ClassChart[Make])),ROW(18:18))-2,4))</f>
        <v/>
      </c>
      <c r="H20" s="57"/>
      <c r="I20" s="114" t="str">
        <f t="shared" si="0"/>
        <v/>
      </c>
      <c r="J20" s="59" t="str">
        <f t="shared" si="1"/>
        <v/>
      </c>
      <c r="K20" s="111" t="e">
        <f t="shared" si="2"/>
        <v>#VALUE!</v>
      </c>
      <c r="L20" s="59" t="e">
        <f t="shared" si="3"/>
        <v>#VALUE!</v>
      </c>
      <c r="M20" s="47"/>
      <c r="O20" s="187">
        <v>14</v>
      </c>
      <c r="Y20" s="9">
        <v>246</v>
      </c>
      <c r="Z20" s="9">
        <v>17</v>
      </c>
      <c r="AB20" s="64"/>
      <c r="AC20" s="64" t="s">
        <v>1292</v>
      </c>
      <c r="AD20" s="66" t="s">
        <v>9</v>
      </c>
      <c r="AE20" s="64">
        <v>0</v>
      </c>
      <c r="AG20" s="72"/>
      <c r="AH20" s="72"/>
      <c r="AI20" s="75" t="s">
        <v>29</v>
      </c>
      <c r="AJ20" s="74" t="s">
        <v>200</v>
      </c>
      <c r="AO20" s="31">
        <v>2400</v>
      </c>
      <c r="AP20" s="33">
        <v>-0.85</v>
      </c>
      <c r="AR20" s="32">
        <f t="shared" si="4"/>
        <v>4200</v>
      </c>
      <c r="AS20" s="34">
        <v>0.65</v>
      </c>
    </row>
    <row r="21" spans="2:45" x14ac:dyDescent="0.25">
      <c r="B21" s="49" t="s">
        <v>589</v>
      </c>
      <c r="E21" s="55" t="str">
        <f t="array" ref="E21">IF(ISERROR(INDEX(ClassChart[],SMALL(IF(ClassChart[Make]=makeSelection,ROW(ClassChart[Make])),ROW(19:19))-2,2)),"",INDEX(ClassChart[],SMALL(IF(ClassChart[Make]=makeSelection,ROW(ClassChart[Make])),ROW(19:19))-2,2))</f>
        <v/>
      </c>
      <c r="F21" s="55" t="str">
        <f t="array" ref="F21">IF(ISERROR(INDEX(ClassChart[],SMALL(IF(ClassChart[Make]=makeSelection,ROW(ClassChart[Make])),ROW(19:19))-2,3)),"",INDEX(ClassChart[],SMALL(IF(ClassChart[Make]=makeSelection,ROW(ClassChart[Make])),ROW(19:19))-2,3))</f>
        <v/>
      </c>
      <c r="G21" s="55" t="str">
        <f t="array" ref="G21">IF(ISERROR(INDEX(ClassChart[],SMALL(IF(ClassChart[Make]=makeSelection,ROW(ClassChart[Make])),ROW(19:19))-2,4)),"",INDEX(ClassChart[],SMALL(IF(ClassChart[Make]=makeSelection,ROW(ClassChart[Make])),ROW(19:19))-2,4))</f>
        <v/>
      </c>
      <c r="H21" s="57"/>
      <c r="I21" s="114" t="str">
        <f t="shared" si="0"/>
        <v/>
      </c>
      <c r="J21" s="59" t="str">
        <f t="shared" si="1"/>
        <v/>
      </c>
      <c r="K21" s="111" t="e">
        <f t="shared" si="2"/>
        <v>#VALUE!</v>
      </c>
      <c r="L21" s="59" t="e">
        <f t="shared" si="3"/>
        <v>#VALUE!</v>
      </c>
      <c r="M21" s="47"/>
      <c r="Y21" s="9">
        <v>261</v>
      </c>
      <c r="Z21" s="9">
        <v>18</v>
      </c>
      <c r="AB21" s="64"/>
      <c r="AC21" s="64"/>
      <c r="AD21" s="66" t="s">
        <v>49</v>
      </c>
      <c r="AE21" s="64">
        <v>7</v>
      </c>
      <c r="AG21" s="72"/>
      <c r="AH21" s="72"/>
      <c r="AI21" s="75" t="s">
        <v>30</v>
      </c>
      <c r="AJ21" s="74" t="s">
        <v>196</v>
      </c>
      <c r="AO21" s="31">
        <v>2350</v>
      </c>
      <c r="AP21" s="33">
        <v>-0.9</v>
      </c>
      <c r="AR21" s="32">
        <f t="shared" si="4"/>
        <v>4250</v>
      </c>
      <c r="AS21" s="34">
        <v>0.65</v>
      </c>
    </row>
    <row r="22" spans="2:45" x14ac:dyDescent="0.25">
      <c r="B22" s="49" t="s">
        <v>595</v>
      </c>
      <c r="E22" s="55" t="str">
        <f t="array" ref="E22">IF(ISERROR(INDEX(ClassChart[],SMALL(IF(ClassChart[Make]=makeSelection,ROW(ClassChart[Make])),ROW(20:20))-2,2)),"",INDEX(ClassChart[],SMALL(IF(ClassChart[Make]=makeSelection,ROW(ClassChart[Make])),ROW(20:20))-2,2))</f>
        <v/>
      </c>
      <c r="F22" s="55" t="str">
        <f t="array" ref="F22">IF(ISERROR(INDEX(ClassChart[],SMALL(IF(ClassChart[Make]=makeSelection,ROW(ClassChart[Make])),ROW(20:20))-2,3)),"",INDEX(ClassChart[],SMALL(IF(ClassChart[Make]=makeSelection,ROW(ClassChart[Make])),ROW(20:20))-2,3))</f>
        <v/>
      </c>
      <c r="G22" s="55" t="str">
        <f t="array" ref="G22">IF(ISERROR(INDEX(ClassChart[],SMALL(IF(ClassChart[Make]=makeSelection,ROW(ClassChart[Make])),ROW(20:20))-2,4)),"",INDEX(ClassChart[],SMALL(IF(ClassChart[Make]=makeSelection,ROW(ClassChart[Make])),ROW(20:20))-2,4))</f>
        <v/>
      </c>
      <c r="H22" s="57"/>
      <c r="I22" s="114" t="str">
        <f t="shared" si="0"/>
        <v/>
      </c>
      <c r="J22" s="59" t="str">
        <f t="shared" si="1"/>
        <v/>
      </c>
      <c r="K22" s="111" t="e">
        <f t="shared" si="2"/>
        <v>#VALUE!</v>
      </c>
      <c r="L22" s="59" t="e">
        <f t="shared" si="3"/>
        <v>#VALUE!</v>
      </c>
      <c r="M22" s="47"/>
      <c r="Y22" s="9">
        <v>276</v>
      </c>
      <c r="Z22" s="9">
        <v>19</v>
      </c>
      <c r="AB22" s="64"/>
      <c r="AC22" s="64"/>
      <c r="AD22" s="66" t="s">
        <v>50</v>
      </c>
      <c r="AE22" s="64">
        <v>14</v>
      </c>
      <c r="AG22" s="72"/>
      <c r="AH22" s="72"/>
      <c r="AI22" s="75" t="s">
        <v>31</v>
      </c>
      <c r="AJ22" s="74" t="s">
        <v>205</v>
      </c>
      <c r="AO22" s="31">
        <v>2300</v>
      </c>
      <c r="AP22" s="33">
        <v>-0.95</v>
      </c>
      <c r="AR22" s="32">
        <f t="shared" si="4"/>
        <v>4300</v>
      </c>
      <c r="AS22" s="34">
        <v>0.65</v>
      </c>
    </row>
    <row r="23" spans="2:45" x14ac:dyDescent="0.25">
      <c r="B23" s="49" t="s">
        <v>643</v>
      </c>
      <c r="E23" s="55" t="str">
        <f t="array" ref="E23">IF(ISERROR(INDEX(ClassChart[],SMALL(IF(ClassChart[Make]=makeSelection,ROW(ClassChart[Make])),ROW(21:21))-2,2)),"",INDEX(ClassChart[],SMALL(IF(ClassChart[Make]=makeSelection,ROW(ClassChart[Make])),ROW(21:21))-2,2))</f>
        <v/>
      </c>
      <c r="F23" s="55" t="str">
        <f t="array" ref="F23">IF(ISERROR(INDEX(ClassChart[],SMALL(IF(ClassChart[Make]=makeSelection,ROW(ClassChart[Make])),ROW(21:21))-2,3)),"",INDEX(ClassChart[],SMALL(IF(ClassChart[Make]=makeSelection,ROW(ClassChart[Make])),ROW(21:21))-2,3))</f>
        <v/>
      </c>
      <c r="G23" s="55" t="str">
        <f t="array" ref="G23">IF(ISERROR(INDEX(ClassChart[],SMALL(IF(ClassChart[Make]=makeSelection,ROW(ClassChart[Make])),ROW(21:21))-2,4)),"",INDEX(ClassChart[],SMALL(IF(ClassChart[Make]=makeSelection,ROW(ClassChart[Make])),ROW(21:21))-2,4))</f>
        <v/>
      </c>
      <c r="H23" s="57"/>
      <c r="I23" s="114" t="str">
        <f t="shared" si="0"/>
        <v/>
      </c>
      <c r="J23" s="59" t="str">
        <f t="shared" si="1"/>
        <v/>
      </c>
      <c r="K23" s="111" t="e">
        <f t="shared" si="2"/>
        <v>#VALUE!</v>
      </c>
      <c r="L23" s="59" t="e">
        <f t="shared" si="3"/>
        <v>#VALUE!</v>
      </c>
      <c r="M23" s="47"/>
      <c r="Y23" s="9">
        <v>291</v>
      </c>
      <c r="Z23" s="9">
        <v>20</v>
      </c>
      <c r="AB23" s="64"/>
      <c r="AC23" s="64"/>
      <c r="AD23" s="64"/>
      <c r="AE23" s="64"/>
      <c r="AG23" s="72"/>
      <c r="AH23" s="72"/>
      <c r="AI23" s="75" t="s">
        <v>32</v>
      </c>
      <c r="AJ23" s="74" t="s">
        <v>185</v>
      </c>
      <c r="AO23" s="31">
        <v>2250</v>
      </c>
      <c r="AP23" s="33">
        <v>-1</v>
      </c>
      <c r="AR23" s="32">
        <f t="shared" si="4"/>
        <v>4350</v>
      </c>
      <c r="AS23" s="34">
        <v>0.65</v>
      </c>
    </row>
    <row r="24" spans="2:45" x14ac:dyDescent="0.25">
      <c r="B24" s="49" t="s">
        <v>664</v>
      </c>
      <c r="E24" s="55" t="str">
        <f t="array" ref="E24">IF(ISERROR(INDEX(ClassChart[],SMALL(IF(ClassChart[Make]=makeSelection,ROW(ClassChart[Make])),ROW(22:22))-2,2)),"",INDEX(ClassChart[],SMALL(IF(ClassChart[Make]=makeSelection,ROW(ClassChart[Make])),ROW(22:22))-2,2))</f>
        <v/>
      </c>
      <c r="F24" s="55" t="str">
        <f t="array" ref="F24">IF(ISERROR(INDEX(ClassChart[],SMALL(IF(ClassChart[Make]=makeSelection,ROW(ClassChart[Make])),ROW(22:22))-2,3)),"",INDEX(ClassChart[],SMALL(IF(ClassChart[Make]=makeSelection,ROW(ClassChart[Make])),ROW(22:22))-2,3))</f>
        <v/>
      </c>
      <c r="G24" s="55" t="str">
        <f t="array" ref="G24">IF(ISERROR(INDEX(ClassChart[],SMALL(IF(ClassChart[Make]=makeSelection,ROW(ClassChart[Make])),ROW(22:22))-2,4)),"",INDEX(ClassChart[],SMALL(IF(ClassChart[Make]=makeSelection,ROW(ClassChart[Make])),ROW(22:22))-2,4))</f>
        <v/>
      </c>
      <c r="H24" s="57"/>
      <c r="I24" s="114" t="str">
        <f t="shared" si="0"/>
        <v/>
      </c>
      <c r="J24" s="59" t="str">
        <f t="shared" si="1"/>
        <v/>
      </c>
      <c r="K24" s="111" t="e">
        <f t="shared" si="2"/>
        <v>#VALUE!</v>
      </c>
      <c r="L24" s="59" t="e">
        <f t="shared" si="3"/>
        <v>#VALUE!</v>
      </c>
      <c r="M24" s="47"/>
      <c r="Y24" s="9">
        <v>306</v>
      </c>
      <c r="Z24" s="9">
        <v>21</v>
      </c>
      <c r="AB24" s="64"/>
      <c r="AC24" s="64" t="s">
        <v>1288</v>
      </c>
      <c r="AD24" s="66" t="s">
        <v>3</v>
      </c>
      <c r="AE24" s="64">
        <v>0</v>
      </c>
      <c r="AG24" s="72"/>
      <c r="AH24" s="72"/>
      <c r="AI24" s="75" t="s">
        <v>33</v>
      </c>
      <c r="AJ24" s="74" t="s">
        <v>184</v>
      </c>
      <c r="AO24" s="31">
        <v>2200</v>
      </c>
      <c r="AP24" s="33">
        <v>-1.05</v>
      </c>
      <c r="AR24" s="32">
        <f t="shared" si="4"/>
        <v>4400</v>
      </c>
      <c r="AS24" s="34">
        <v>0.65</v>
      </c>
    </row>
    <row r="25" spans="2:45" x14ac:dyDescent="0.25">
      <c r="B25" s="49" t="s">
        <v>678</v>
      </c>
      <c r="E25" s="55" t="str">
        <f t="array" ref="E25">IF(ISERROR(INDEX(ClassChart[],SMALL(IF(ClassChart[Make]=makeSelection,ROW(ClassChart[Make])),ROW(23:23))-2,2)),"",INDEX(ClassChart[],SMALL(IF(ClassChart[Make]=makeSelection,ROW(ClassChart[Make])),ROW(23:23))-2,2))</f>
        <v/>
      </c>
      <c r="F25" s="55" t="str">
        <f t="array" ref="F25">IF(ISERROR(INDEX(ClassChart[],SMALL(IF(ClassChart[Make]=makeSelection,ROW(ClassChart[Make])),ROW(23:23))-2,3)),"",INDEX(ClassChart[],SMALL(IF(ClassChart[Make]=makeSelection,ROW(ClassChart[Make])),ROW(23:23))-2,3))</f>
        <v/>
      </c>
      <c r="G25" s="55" t="str">
        <f t="array" ref="G25">IF(ISERROR(INDEX(ClassChart[],SMALL(IF(ClassChart[Make]=makeSelection,ROW(ClassChart[Make])),ROW(23:23))-2,4)),"",INDEX(ClassChart[],SMALL(IF(ClassChart[Make]=makeSelection,ROW(ClassChart[Make])),ROW(23:23))-2,4))</f>
        <v/>
      </c>
      <c r="H25" s="57"/>
      <c r="I25" s="114" t="str">
        <f t="shared" si="0"/>
        <v/>
      </c>
      <c r="J25" s="59" t="str">
        <f t="shared" si="1"/>
        <v/>
      </c>
      <c r="K25" s="111" t="e">
        <f t="shared" si="2"/>
        <v>#VALUE!</v>
      </c>
      <c r="L25" s="59" t="e">
        <f t="shared" si="3"/>
        <v>#VALUE!</v>
      </c>
      <c r="M25" s="47"/>
      <c r="O25" t="s">
        <v>1410</v>
      </c>
      <c r="Y25" s="9">
        <v>321</v>
      </c>
      <c r="Z25" s="9">
        <v>22</v>
      </c>
      <c r="AB25" s="64"/>
      <c r="AC25" s="64"/>
      <c r="AD25" s="66" t="s">
        <v>51</v>
      </c>
      <c r="AE25" s="64">
        <v>1</v>
      </c>
      <c r="AG25" s="72"/>
      <c r="AH25" s="72"/>
      <c r="AI25" s="75" t="s">
        <v>34</v>
      </c>
      <c r="AJ25" s="74" t="s">
        <v>183</v>
      </c>
      <c r="AO25" s="31">
        <v>2150</v>
      </c>
      <c r="AP25" s="33">
        <v>-1.1000000000000001</v>
      </c>
    </row>
    <row r="26" spans="2:45" x14ac:dyDescent="0.25">
      <c r="B26" s="49" t="s">
        <v>693</v>
      </c>
      <c r="E26" s="55" t="str">
        <f t="array" ref="E26">IF(ISERROR(INDEX(ClassChart[],SMALL(IF(ClassChart[Make]=makeSelection,ROW(ClassChart[Make])),ROW(24:24))-2,2)),"",INDEX(ClassChart[],SMALL(IF(ClassChart[Make]=makeSelection,ROW(ClassChart[Make])),ROW(24:24))-2,2))</f>
        <v/>
      </c>
      <c r="F26" s="55" t="str">
        <f t="array" ref="F26">IF(ISERROR(INDEX(ClassChart[],SMALL(IF(ClassChart[Make]=makeSelection,ROW(ClassChart[Make])),ROW(24:24))-2,3)),"",INDEX(ClassChart[],SMALL(IF(ClassChart[Make]=makeSelection,ROW(ClassChart[Make])),ROW(24:24))-2,3))</f>
        <v/>
      </c>
      <c r="G26" s="55" t="str">
        <f t="array" ref="G26">IF(ISERROR(INDEX(ClassChart[],SMALL(IF(ClassChart[Make]=makeSelection,ROW(ClassChart[Make])),ROW(24:24))-2,4)),"",INDEX(ClassChart[],SMALL(IF(ClassChart[Make]=makeSelection,ROW(ClassChart[Make])),ROW(24:24))-2,4))</f>
        <v/>
      </c>
      <c r="H26" s="57"/>
      <c r="I26" s="114" t="str">
        <f t="shared" si="0"/>
        <v/>
      </c>
      <c r="J26" s="59" t="str">
        <f t="shared" si="1"/>
        <v/>
      </c>
      <c r="K26" s="111" t="e">
        <f t="shared" si="2"/>
        <v>#VALUE!</v>
      </c>
      <c r="L26" s="59" t="e">
        <f t="shared" si="3"/>
        <v>#VALUE!</v>
      </c>
      <c r="M26" s="47"/>
      <c r="O26" t="s">
        <v>1411</v>
      </c>
      <c r="P26" t="b">
        <f>AND(MinCompWeight&lt;&gt;0,ActualTireSize&lt;&gt;0,Reclass=FALSE,DYNOSelect=FALSE)</f>
        <v>0</v>
      </c>
      <c r="Y26" s="9">
        <v>336</v>
      </c>
      <c r="Z26" s="9">
        <v>23</v>
      </c>
      <c r="AB26" s="64"/>
      <c r="AC26" s="64"/>
      <c r="AD26" s="66" t="s">
        <v>52</v>
      </c>
      <c r="AE26" s="64">
        <v>2</v>
      </c>
      <c r="AG26" s="72"/>
      <c r="AH26" s="72"/>
      <c r="AI26" s="73" t="s">
        <v>35</v>
      </c>
      <c r="AJ26" s="74" t="s">
        <v>182</v>
      </c>
      <c r="AO26" s="31">
        <v>2100</v>
      </c>
      <c r="AP26" s="33">
        <v>-1.1499999999999999</v>
      </c>
    </row>
    <row r="27" spans="2:45" x14ac:dyDescent="0.25">
      <c r="B27" s="49" t="s">
        <v>695</v>
      </c>
      <c r="E27" s="55" t="str">
        <f t="array" ref="E27">IF(ISERROR(INDEX(ClassChart[],SMALL(IF(ClassChart[Make]=makeSelection,ROW(ClassChart[Make])),ROW(25:25))-2,2)),"",INDEX(ClassChart[],SMALL(IF(ClassChart[Make]=makeSelection,ROW(ClassChart[Make])),ROW(25:25))-2,2))</f>
        <v/>
      </c>
      <c r="F27" s="55" t="str">
        <f t="array" ref="F27">IF(ISERROR(INDEX(ClassChart[],SMALL(IF(ClassChart[Make]=makeSelection,ROW(ClassChart[Make])),ROW(25:25))-2,3)),"",INDEX(ClassChart[],SMALL(IF(ClassChart[Make]=makeSelection,ROW(ClassChart[Make])),ROW(25:25))-2,3))</f>
        <v/>
      </c>
      <c r="G27" s="55" t="str">
        <f t="array" ref="G27">IF(ISERROR(INDEX(ClassChart[],SMALL(IF(ClassChart[Make]=makeSelection,ROW(ClassChart[Make])),ROW(25:25))-2,4)),"",INDEX(ClassChart[],SMALL(IF(ClassChart[Make]=makeSelection,ROW(ClassChart[Make])),ROW(25:25))-2,4))</f>
        <v/>
      </c>
      <c r="H27" s="57"/>
      <c r="I27" s="114" t="str">
        <f t="shared" si="0"/>
        <v/>
      </c>
      <c r="J27" s="59" t="str">
        <f t="shared" si="1"/>
        <v/>
      </c>
      <c r="K27" s="111" t="e">
        <f t="shared" si="2"/>
        <v>#VALUE!</v>
      </c>
      <c r="L27" s="59" t="e">
        <f t="shared" si="3"/>
        <v>#VALUE!</v>
      </c>
      <c r="M27" s="47"/>
      <c r="O27" t="s">
        <v>1412</v>
      </c>
      <c r="P27" t="b">
        <f>AND(MinCompWeight&lt;&gt;0,DynoHP&lt;&gt;0,ActualTireSize&lt;&gt;0,Reclass=FALSE)</f>
        <v>0</v>
      </c>
      <c r="Y27" s="9">
        <v>351</v>
      </c>
      <c r="Z27" s="9">
        <v>24</v>
      </c>
      <c r="AB27" s="64"/>
      <c r="AC27" s="64"/>
      <c r="AD27" s="66" t="s">
        <v>53</v>
      </c>
      <c r="AE27" s="64">
        <v>3</v>
      </c>
      <c r="AG27" s="72"/>
      <c r="AH27" s="72"/>
      <c r="AI27" s="73" t="s">
        <v>36</v>
      </c>
      <c r="AJ27" s="74" t="s">
        <v>181</v>
      </c>
      <c r="AO27" s="31">
        <v>2050</v>
      </c>
      <c r="AP27" s="33">
        <v>-1.2</v>
      </c>
    </row>
    <row r="28" spans="2:45" x14ac:dyDescent="0.25">
      <c r="B28" s="49" t="s">
        <v>702</v>
      </c>
      <c r="E28" s="55" t="str">
        <f t="array" ref="E28">IF(ISERROR(INDEX(ClassChart[],SMALL(IF(ClassChart[Make]=makeSelection,ROW(ClassChart[Make])),ROW(26:26))-2,2)),"",INDEX(ClassChart[],SMALL(IF(ClassChart[Make]=makeSelection,ROW(ClassChart[Make])),ROW(26:26))-2,2))</f>
        <v/>
      </c>
      <c r="F28" s="55" t="str">
        <f t="array" ref="F28">IF(ISERROR(INDEX(ClassChart[],SMALL(IF(ClassChart[Make]=makeSelection,ROW(ClassChart[Make])),ROW(26:26))-2,3)),"",INDEX(ClassChart[],SMALL(IF(ClassChart[Make]=makeSelection,ROW(ClassChart[Make])),ROW(26:26))-2,3))</f>
        <v/>
      </c>
      <c r="G28" s="55" t="str">
        <f t="array" ref="G28">IF(ISERROR(INDEX(ClassChart[],SMALL(IF(ClassChart[Make]=makeSelection,ROW(ClassChart[Make])),ROW(26:26))-2,4)),"",INDEX(ClassChart[],SMALL(IF(ClassChart[Make]=makeSelection,ROW(ClassChart[Make])),ROW(26:26))-2,4))</f>
        <v/>
      </c>
      <c r="H28" s="57"/>
      <c r="I28" s="114" t="str">
        <f t="shared" si="0"/>
        <v/>
      </c>
      <c r="J28" s="59" t="str">
        <f t="shared" si="1"/>
        <v/>
      </c>
      <c r="K28" s="111" t="e">
        <f t="shared" si="2"/>
        <v>#VALUE!</v>
      </c>
      <c r="L28" s="59" t="e">
        <f t="shared" si="3"/>
        <v>#VALUE!</v>
      </c>
      <c r="M28" s="47"/>
      <c r="O28" t="s">
        <v>1413</v>
      </c>
      <c r="P28" t="b">
        <f>AND(MinCompWeight&lt;&gt;0,ActualTireSize&lt;&gt;0,ReclassBaseClass&lt;&gt;"",ReclassBaseWt&lt;&gt;0,DYNOSelect=FALSE)</f>
        <v>0</v>
      </c>
      <c r="Y28" s="9">
        <v>366</v>
      </c>
      <c r="Z28" s="9">
        <v>25</v>
      </c>
      <c r="AB28" s="64"/>
      <c r="AC28" s="64"/>
      <c r="AD28" s="66" t="s">
        <v>54</v>
      </c>
      <c r="AE28" s="64">
        <v>2</v>
      </c>
      <c r="AG28" s="72"/>
      <c r="AH28" s="72"/>
      <c r="AI28" s="75"/>
      <c r="AJ28" s="74"/>
      <c r="AO28" s="31">
        <v>2000</v>
      </c>
      <c r="AP28" s="33">
        <v>-1.25</v>
      </c>
    </row>
    <row r="29" spans="2:45" x14ac:dyDescent="0.25">
      <c r="B29" s="49" t="s">
        <v>704</v>
      </c>
      <c r="E29" s="55" t="str">
        <f t="array" ref="E29">IF(ISERROR(INDEX(ClassChart[],SMALL(IF(ClassChart[Make]=makeSelection,ROW(ClassChart[Make])),ROW(27:27))-2,2)),"",INDEX(ClassChart[],SMALL(IF(ClassChart[Make]=makeSelection,ROW(ClassChart[Make])),ROW(27:27))-2,2))</f>
        <v/>
      </c>
      <c r="F29" s="55" t="str">
        <f t="array" ref="F29">IF(ISERROR(INDEX(ClassChart[],SMALL(IF(ClassChart[Make]=makeSelection,ROW(ClassChart[Make])),ROW(27:27))-2,3)),"",INDEX(ClassChart[],SMALL(IF(ClassChart[Make]=makeSelection,ROW(ClassChart[Make])),ROW(27:27))-2,3))</f>
        <v/>
      </c>
      <c r="G29" s="55" t="str">
        <f t="array" ref="G29">IF(ISERROR(INDEX(ClassChart[],SMALL(IF(ClassChart[Make]=makeSelection,ROW(ClassChart[Make])),ROW(27:27))-2,4)),"",INDEX(ClassChart[],SMALL(IF(ClassChart[Make]=makeSelection,ROW(ClassChart[Make])),ROW(27:27))-2,4))</f>
        <v/>
      </c>
      <c r="H29" s="57"/>
      <c r="I29" s="114" t="str">
        <f t="shared" si="0"/>
        <v/>
      </c>
      <c r="J29" s="59" t="str">
        <f t="shared" si="1"/>
        <v/>
      </c>
      <c r="K29" s="111" t="e">
        <f t="shared" si="2"/>
        <v>#VALUE!</v>
      </c>
      <c r="L29" s="59" t="e">
        <f t="shared" si="3"/>
        <v>#VALUE!</v>
      </c>
      <c r="M29" s="47"/>
      <c r="Y29" s="9">
        <v>381</v>
      </c>
      <c r="Z29" s="9">
        <v>26</v>
      </c>
      <c r="AB29" s="64"/>
      <c r="AC29" s="64"/>
      <c r="AD29" s="66" t="s">
        <v>55</v>
      </c>
      <c r="AE29" s="64">
        <v>2</v>
      </c>
      <c r="AG29" s="71" t="str">
        <f>VLOOKUP(Calculator!$Q$13,Formulas!AI30:AJ40,2,FALSE)</f>
        <v>NXF</v>
      </c>
      <c r="AH29" s="72"/>
      <c r="AI29" s="71" t="s">
        <v>200</v>
      </c>
      <c r="AJ29" s="72"/>
      <c r="AO29" s="31">
        <v>1950</v>
      </c>
      <c r="AP29" s="33">
        <v>-1.3</v>
      </c>
    </row>
    <row r="30" spans="2:45" x14ac:dyDescent="0.25">
      <c r="B30" s="49" t="s">
        <v>723</v>
      </c>
      <c r="E30" s="55" t="str">
        <f t="array" ref="E30">IF(ISERROR(INDEX(ClassChart[],SMALL(IF(ClassChart[Make]=makeSelection,ROW(ClassChart[Make])),ROW(28:28))-2,2)),"",INDEX(ClassChart[],SMALL(IF(ClassChart[Make]=makeSelection,ROW(ClassChart[Make])),ROW(28:28))-2,2))</f>
        <v/>
      </c>
      <c r="F30" s="55" t="str">
        <f t="array" ref="F30">IF(ISERROR(INDEX(ClassChart[],SMALL(IF(ClassChart[Make]=makeSelection,ROW(ClassChart[Make])),ROW(28:28))-2,3)),"",INDEX(ClassChart[],SMALL(IF(ClassChart[Make]=makeSelection,ROW(ClassChart[Make])),ROW(28:28))-2,3))</f>
        <v/>
      </c>
      <c r="G30" s="55" t="str">
        <f t="array" ref="G30">IF(ISERROR(INDEX(ClassChart[],SMALL(IF(ClassChart[Make]=makeSelection,ROW(ClassChart[Make])),ROW(28:28))-2,4)),"",INDEX(ClassChart[],SMALL(IF(ClassChart[Make]=makeSelection,ROW(ClassChart[Make])),ROW(28:28))-2,4))</f>
        <v/>
      </c>
      <c r="H30" s="57"/>
      <c r="I30" s="114" t="str">
        <f t="shared" si="0"/>
        <v/>
      </c>
      <c r="J30" s="59" t="str">
        <f t="shared" si="1"/>
        <v/>
      </c>
      <c r="K30" s="111" t="e">
        <f t="shared" si="2"/>
        <v>#VALUE!</v>
      </c>
      <c r="L30" s="59" t="e">
        <f t="shared" si="3"/>
        <v>#VALUE!</v>
      </c>
      <c r="M30" s="47"/>
      <c r="Y30" s="9">
        <v>396</v>
      </c>
      <c r="Z30" s="9">
        <v>27</v>
      </c>
      <c r="AB30" s="64"/>
      <c r="AC30" s="64"/>
      <c r="AD30" s="66" t="s">
        <v>56</v>
      </c>
      <c r="AE30" s="64">
        <v>3</v>
      </c>
      <c r="AG30" s="72"/>
      <c r="AH30" s="72"/>
      <c r="AI30" s="73" t="s">
        <v>26</v>
      </c>
      <c r="AJ30" s="74" t="s">
        <v>1146</v>
      </c>
      <c r="AO30" s="31">
        <v>1900</v>
      </c>
      <c r="AP30" s="33">
        <v>-1.35</v>
      </c>
    </row>
    <row r="31" spans="2:45" x14ac:dyDescent="0.25">
      <c r="B31" s="49" t="s">
        <v>725</v>
      </c>
      <c r="E31" s="55" t="str">
        <f t="array" ref="E31">IF(ISERROR(INDEX(ClassChart[],SMALL(IF(ClassChart[Make]=makeSelection,ROW(ClassChart[Make])),ROW(29:29))-2,2)),"",INDEX(ClassChart[],SMALL(IF(ClassChart[Make]=makeSelection,ROW(ClassChart[Make])),ROW(29:29))-2,2))</f>
        <v/>
      </c>
      <c r="F31" s="55" t="str">
        <f t="array" ref="F31">IF(ISERROR(INDEX(ClassChart[],SMALL(IF(ClassChart[Make]=makeSelection,ROW(ClassChart[Make])),ROW(29:29))-2,3)),"",INDEX(ClassChart[],SMALL(IF(ClassChart[Make]=makeSelection,ROW(ClassChart[Make])),ROW(29:29))-2,3))</f>
        <v/>
      </c>
      <c r="G31" s="55" t="str">
        <f t="array" ref="G31">IF(ISERROR(INDEX(ClassChart[],SMALL(IF(ClassChart[Make]=makeSelection,ROW(ClassChart[Make])),ROW(29:29))-2,4)),"",INDEX(ClassChart[],SMALL(IF(ClassChart[Make]=makeSelection,ROW(ClassChart[Make])),ROW(29:29))-2,4))</f>
        <v/>
      </c>
      <c r="H31" s="57"/>
      <c r="I31" s="114" t="str">
        <f t="shared" si="0"/>
        <v/>
      </c>
      <c r="J31" s="59" t="str">
        <f t="shared" si="1"/>
        <v/>
      </c>
      <c r="K31" s="111" t="e">
        <f t="shared" si="2"/>
        <v>#VALUE!</v>
      </c>
      <c r="L31" s="59" t="e">
        <f t="shared" si="3"/>
        <v>#VALUE!</v>
      </c>
      <c r="M31" s="47"/>
      <c r="Y31" s="9">
        <v>411</v>
      </c>
      <c r="Z31" s="9">
        <v>28</v>
      </c>
      <c r="AB31" s="64"/>
      <c r="AC31" s="64"/>
      <c r="AD31" s="64"/>
      <c r="AE31" s="64"/>
      <c r="AG31" s="72"/>
      <c r="AH31" s="72"/>
      <c r="AI31" s="73" t="s">
        <v>27</v>
      </c>
      <c r="AJ31" s="74" t="s">
        <v>192</v>
      </c>
      <c r="AO31" s="31">
        <v>1850</v>
      </c>
      <c r="AP31" s="33">
        <v>-1.4</v>
      </c>
    </row>
    <row r="32" spans="2:45" x14ac:dyDescent="0.25">
      <c r="B32" s="49" t="s">
        <v>734</v>
      </c>
      <c r="E32" s="55" t="str">
        <f t="array" ref="E32">IF(ISERROR(INDEX(ClassChart[],SMALL(IF(ClassChart[Make]=makeSelection,ROW(ClassChart[Make])),ROW(30:30))-2,2)),"",INDEX(ClassChart[],SMALL(IF(ClassChart[Make]=makeSelection,ROW(ClassChart[Make])),ROW(30:30))-2,2))</f>
        <v/>
      </c>
      <c r="F32" s="55" t="str">
        <f t="array" ref="F32">IF(ISERROR(INDEX(ClassChart[],SMALL(IF(ClassChart[Make]=makeSelection,ROW(ClassChart[Make])),ROW(30:30))-2,3)),"",INDEX(ClassChart[],SMALL(IF(ClassChart[Make]=makeSelection,ROW(ClassChart[Make])),ROW(30:30))-2,3))</f>
        <v/>
      </c>
      <c r="G32" s="55" t="str">
        <f t="array" ref="G32">IF(ISERROR(INDEX(ClassChart[],SMALL(IF(ClassChart[Make]=makeSelection,ROW(ClassChart[Make])),ROW(30:30))-2,4)),"",INDEX(ClassChart[],SMALL(IF(ClassChart[Make]=makeSelection,ROW(ClassChart[Make])),ROW(30:30))-2,4))</f>
        <v/>
      </c>
      <c r="H32" s="57"/>
      <c r="I32" s="114" t="str">
        <f t="shared" si="0"/>
        <v/>
      </c>
      <c r="J32" s="59" t="str">
        <f t="shared" si="1"/>
        <v/>
      </c>
      <c r="K32" s="111" t="e">
        <f t="shared" si="2"/>
        <v>#VALUE!</v>
      </c>
      <c r="L32" s="59" t="e">
        <f t="shared" si="3"/>
        <v>#VALUE!</v>
      </c>
      <c r="M32" s="47"/>
      <c r="Y32" s="9">
        <v>426</v>
      </c>
      <c r="Z32" s="9">
        <v>29</v>
      </c>
      <c r="AB32" s="64"/>
      <c r="AC32" s="64" t="s">
        <v>1289</v>
      </c>
      <c r="AD32" s="66" t="s">
        <v>3</v>
      </c>
      <c r="AE32" s="64">
        <v>0</v>
      </c>
      <c r="AG32" s="72"/>
      <c r="AH32" s="72"/>
      <c r="AI32" s="75" t="s">
        <v>28</v>
      </c>
      <c r="AJ32" s="74" t="s">
        <v>200</v>
      </c>
      <c r="AO32" s="31">
        <v>1800</v>
      </c>
      <c r="AP32" s="33">
        <v>-1.45</v>
      </c>
    </row>
    <row r="33" spans="2:42" x14ac:dyDescent="0.25">
      <c r="B33" s="49" t="s">
        <v>736</v>
      </c>
      <c r="E33" s="55" t="str">
        <f t="array" ref="E33">IF(ISERROR(INDEX(ClassChart[],SMALL(IF(ClassChart[Make]=makeSelection,ROW(ClassChart[Make])),ROW(31:31))-2,2)),"",INDEX(ClassChart[],SMALL(IF(ClassChart[Make]=makeSelection,ROW(ClassChart[Make])),ROW(31:31))-2,2))</f>
        <v/>
      </c>
      <c r="F33" s="55" t="str">
        <f t="array" ref="F33">IF(ISERROR(INDEX(ClassChart[],SMALL(IF(ClassChart[Make]=makeSelection,ROW(ClassChart[Make])),ROW(31:31))-2,3)),"",INDEX(ClassChart[],SMALL(IF(ClassChart[Make]=makeSelection,ROW(ClassChart[Make])),ROW(31:31))-2,3))</f>
        <v/>
      </c>
      <c r="G33" s="55" t="str">
        <f t="array" ref="G33">IF(ISERROR(INDEX(ClassChart[],SMALL(IF(ClassChart[Make]=makeSelection,ROW(ClassChart[Make])),ROW(31:31))-2,4)),"",INDEX(ClassChart[],SMALL(IF(ClassChart[Make]=makeSelection,ROW(ClassChart[Make])),ROW(31:31))-2,4))</f>
        <v/>
      </c>
      <c r="H33" s="57"/>
      <c r="I33" s="114" t="str">
        <f t="shared" si="0"/>
        <v/>
      </c>
      <c r="J33" s="59" t="str">
        <f t="shared" si="1"/>
        <v/>
      </c>
      <c r="K33" s="111" t="e">
        <f t="shared" si="2"/>
        <v>#VALUE!</v>
      </c>
      <c r="L33" s="59" t="e">
        <f t="shared" si="3"/>
        <v>#VALUE!</v>
      </c>
      <c r="M33" s="47"/>
      <c r="Y33" s="9">
        <v>441</v>
      </c>
      <c r="Z33" s="9">
        <v>30</v>
      </c>
      <c r="AB33" s="64"/>
      <c r="AC33" s="64"/>
      <c r="AD33" s="66" t="s">
        <v>57</v>
      </c>
      <c r="AE33" s="64">
        <v>2</v>
      </c>
      <c r="AG33" s="72"/>
      <c r="AH33" s="72"/>
      <c r="AI33" s="75" t="s">
        <v>29</v>
      </c>
      <c r="AJ33" s="74" t="s">
        <v>196</v>
      </c>
      <c r="AO33" s="31">
        <v>1750</v>
      </c>
      <c r="AP33" s="33">
        <v>-1.5</v>
      </c>
    </row>
    <row r="34" spans="2:42" x14ac:dyDescent="0.25">
      <c r="B34" s="49" t="s">
        <v>786</v>
      </c>
      <c r="E34" s="55" t="str">
        <f t="array" ref="E34">IF(ISERROR(INDEX(ClassChart[],SMALL(IF(ClassChart[Make]=makeSelection,ROW(ClassChart[Make])),ROW(32:32))-2,2)),"",INDEX(ClassChart[],SMALL(IF(ClassChart[Make]=makeSelection,ROW(ClassChart[Make])),ROW(32:32))-2,2))</f>
        <v/>
      </c>
      <c r="F34" s="55" t="str">
        <f t="array" ref="F34">IF(ISERROR(INDEX(ClassChart[],SMALL(IF(ClassChart[Make]=makeSelection,ROW(ClassChart[Make])),ROW(32:32))-2,3)),"",INDEX(ClassChart[],SMALL(IF(ClassChart[Make]=makeSelection,ROW(ClassChart[Make])),ROW(32:32))-2,3))</f>
        <v/>
      </c>
      <c r="G34" s="55" t="str">
        <f t="array" ref="G34">IF(ISERROR(INDEX(ClassChart[],SMALL(IF(ClassChart[Make]=makeSelection,ROW(ClassChart[Make])),ROW(32:32))-2,4)),"",INDEX(ClassChart[],SMALL(IF(ClassChart[Make]=makeSelection,ROW(ClassChart[Make])),ROW(32:32))-2,4))</f>
        <v/>
      </c>
      <c r="H34" s="57"/>
      <c r="I34" s="114" t="str">
        <f t="shared" si="0"/>
        <v/>
      </c>
      <c r="J34" s="59" t="str">
        <f t="shared" si="1"/>
        <v/>
      </c>
      <c r="K34" s="111" t="e">
        <f t="shared" si="2"/>
        <v>#VALUE!</v>
      </c>
      <c r="L34" s="59" t="e">
        <f t="shared" si="3"/>
        <v>#VALUE!</v>
      </c>
      <c r="M34" s="47"/>
      <c r="Y34" s="9">
        <v>456</v>
      </c>
      <c r="Z34" s="9">
        <v>31</v>
      </c>
      <c r="AB34" s="64"/>
      <c r="AC34" s="64"/>
      <c r="AD34" s="66" t="s">
        <v>58</v>
      </c>
      <c r="AE34" s="64">
        <v>4</v>
      </c>
      <c r="AG34" s="72"/>
      <c r="AH34" s="72"/>
      <c r="AI34" s="75" t="s">
        <v>30</v>
      </c>
      <c r="AJ34" s="74" t="s">
        <v>205</v>
      </c>
      <c r="AO34" s="31">
        <v>1700</v>
      </c>
      <c r="AP34" s="33">
        <v>-1.55</v>
      </c>
    </row>
    <row r="35" spans="2:42" x14ac:dyDescent="0.25">
      <c r="B35" s="49" t="s">
        <v>816</v>
      </c>
      <c r="E35" s="55" t="str">
        <f t="array" ref="E35">IF(ISERROR(INDEX(ClassChart[],SMALL(IF(ClassChart[Make]=makeSelection,ROW(ClassChart[Make])),ROW(33:33))-2,2)),"",INDEX(ClassChart[],SMALL(IF(ClassChart[Make]=makeSelection,ROW(ClassChart[Make])),ROW(33:33))-2,2))</f>
        <v/>
      </c>
      <c r="F35" s="55" t="str">
        <f t="array" ref="F35">IF(ISERROR(INDEX(ClassChart[],SMALL(IF(ClassChart[Make]=makeSelection,ROW(ClassChart[Make])),ROW(33:33))-2,3)),"",INDEX(ClassChart[],SMALL(IF(ClassChart[Make]=makeSelection,ROW(ClassChart[Make])),ROW(33:33))-2,3))</f>
        <v/>
      </c>
      <c r="G35" s="55" t="str">
        <f t="array" ref="G35">IF(ISERROR(INDEX(ClassChart[],SMALL(IF(ClassChart[Make]=makeSelection,ROW(ClassChart[Make])),ROW(33:33))-2,4)),"",INDEX(ClassChart[],SMALL(IF(ClassChart[Make]=makeSelection,ROW(ClassChart[Make])),ROW(33:33))-2,4))</f>
        <v/>
      </c>
      <c r="H35" s="57"/>
      <c r="I35" s="114" t="str">
        <f t="shared" si="0"/>
        <v/>
      </c>
      <c r="J35" s="59" t="str">
        <f t="shared" si="1"/>
        <v/>
      </c>
      <c r="K35" s="111" t="e">
        <f t="shared" si="2"/>
        <v>#VALUE!</v>
      </c>
      <c r="L35" s="59" t="e">
        <f t="shared" si="3"/>
        <v>#VALUE!</v>
      </c>
      <c r="M35" s="47"/>
      <c r="Y35" s="9">
        <v>461</v>
      </c>
      <c r="Z35" s="9">
        <v>32</v>
      </c>
      <c r="AB35" s="64"/>
      <c r="AC35" s="64"/>
      <c r="AD35" s="64"/>
      <c r="AE35" s="64"/>
      <c r="AG35" s="72"/>
      <c r="AH35" s="72"/>
      <c r="AI35" s="75" t="s">
        <v>31</v>
      </c>
      <c r="AJ35" s="74" t="s">
        <v>185</v>
      </c>
      <c r="AO35" s="31">
        <v>1650</v>
      </c>
      <c r="AP35" s="33">
        <v>-1.6</v>
      </c>
    </row>
    <row r="36" spans="2:42" x14ac:dyDescent="0.25">
      <c r="B36" s="49" t="s">
        <v>825</v>
      </c>
      <c r="E36" s="55" t="str">
        <f t="array" ref="E36">IF(ISERROR(INDEX(ClassChart[],SMALL(IF(ClassChart[Make]=makeSelection,ROW(ClassChart[Make])),ROW(34:34))-2,2)),"",INDEX(ClassChart[],SMALL(IF(ClassChart[Make]=makeSelection,ROW(ClassChart[Make])),ROW(34:34))-2,2))</f>
        <v/>
      </c>
      <c r="F36" s="55" t="str">
        <f t="array" ref="F36">IF(ISERROR(INDEX(ClassChart[],SMALL(IF(ClassChart[Make]=makeSelection,ROW(ClassChart[Make])),ROW(34:34))-2,3)),"",INDEX(ClassChart[],SMALL(IF(ClassChart[Make]=makeSelection,ROW(ClassChart[Make])),ROW(34:34))-2,3))</f>
        <v/>
      </c>
      <c r="G36" s="55" t="str">
        <f t="array" ref="G36">IF(ISERROR(INDEX(ClassChart[],SMALL(IF(ClassChart[Make]=makeSelection,ROW(ClassChart[Make])),ROW(34:34))-2,4)),"",INDEX(ClassChart[],SMALL(IF(ClassChart[Make]=makeSelection,ROW(ClassChart[Make])),ROW(34:34))-2,4))</f>
        <v/>
      </c>
      <c r="H36" s="57"/>
      <c r="I36" s="114" t="str">
        <f t="shared" si="0"/>
        <v/>
      </c>
      <c r="J36" s="59" t="str">
        <f t="shared" si="1"/>
        <v/>
      </c>
      <c r="K36" s="111" t="e">
        <f t="shared" si="2"/>
        <v>#VALUE!</v>
      </c>
      <c r="L36" s="59" t="e">
        <f t="shared" si="3"/>
        <v>#VALUE!</v>
      </c>
      <c r="M36" s="47"/>
      <c r="Y36" s="9">
        <v>476</v>
      </c>
      <c r="Z36" s="9">
        <v>33</v>
      </c>
      <c r="AB36" s="64"/>
      <c r="AC36" s="64" t="s">
        <v>1294</v>
      </c>
      <c r="AD36" s="64" t="s">
        <v>146</v>
      </c>
      <c r="AE36" s="64">
        <v>0</v>
      </c>
      <c r="AG36" s="72"/>
      <c r="AH36" s="72"/>
      <c r="AI36" s="75" t="s">
        <v>32</v>
      </c>
      <c r="AJ36" s="74" t="s">
        <v>184</v>
      </c>
      <c r="AO36" s="31">
        <v>1600</v>
      </c>
      <c r="AP36" s="33">
        <v>-1.65</v>
      </c>
    </row>
    <row r="37" spans="2:42" x14ac:dyDescent="0.25">
      <c r="B37" s="49" t="s">
        <v>827</v>
      </c>
      <c r="E37" s="55" t="str">
        <f t="array" ref="E37">IF(ISERROR(INDEX(ClassChart[],SMALL(IF(ClassChart[Make]=makeSelection,ROW(ClassChart[Make])),ROW(35:35))-2,2)),"",INDEX(ClassChart[],SMALL(IF(ClassChart[Make]=makeSelection,ROW(ClassChart[Make])),ROW(35:35))-2,2))</f>
        <v/>
      </c>
      <c r="F37" s="55" t="str">
        <f t="array" ref="F37">IF(ISERROR(INDEX(ClassChart[],SMALL(IF(ClassChart[Make]=makeSelection,ROW(ClassChart[Make])),ROW(35:35))-2,3)),"",INDEX(ClassChart[],SMALL(IF(ClassChart[Make]=makeSelection,ROW(ClassChart[Make])),ROW(35:35))-2,3))</f>
        <v/>
      </c>
      <c r="G37" s="55" t="str">
        <f t="array" ref="G37">IF(ISERROR(INDEX(ClassChart[],SMALL(IF(ClassChart[Make]=makeSelection,ROW(ClassChart[Make])),ROW(35:35))-2,4)),"",INDEX(ClassChart[],SMALL(IF(ClassChart[Make]=makeSelection,ROW(ClassChart[Make])),ROW(35:35))-2,4))</f>
        <v/>
      </c>
      <c r="H37" s="57"/>
      <c r="I37" s="114" t="str">
        <f t="shared" si="0"/>
        <v/>
      </c>
      <c r="J37" s="59" t="str">
        <f t="shared" si="1"/>
        <v/>
      </c>
      <c r="K37" s="111" t="e">
        <f t="shared" si="2"/>
        <v>#VALUE!</v>
      </c>
      <c r="L37" s="59" t="e">
        <f t="shared" si="3"/>
        <v>#VALUE!</v>
      </c>
      <c r="M37" s="47"/>
      <c r="Y37" s="9">
        <v>491</v>
      </c>
      <c r="Z37" s="9">
        <v>34</v>
      </c>
      <c r="AB37" s="64"/>
      <c r="AC37" s="64"/>
      <c r="AD37" s="64" t="s">
        <v>144</v>
      </c>
      <c r="AE37" s="64">
        <v>3</v>
      </c>
      <c r="AG37" s="72"/>
      <c r="AH37" s="72"/>
      <c r="AI37" s="75" t="s">
        <v>33</v>
      </c>
      <c r="AJ37" s="74" t="s">
        <v>183</v>
      </c>
      <c r="AO37" s="31">
        <v>1550</v>
      </c>
      <c r="AP37" s="33">
        <v>-1.7</v>
      </c>
    </row>
    <row r="38" spans="2:42" x14ac:dyDescent="0.25">
      <c r="B38" s="49" t="s">
        <v>1319</v>
      </c>
      <c r="E38" s="55" t="str">
        <f t="array" ref="E38">IF(ISERROR(INDEX(ClassChart[],SMALL(IF(ClassChart[Make]=makeSelection,ROW(ClassChart[Make])),ROW(36:36))-2,2)),"",INDEX(ClassChart[],SMALL(IF(ClassChart[Make]=makeSelection,ROW(ClassChart[Make])),ROW(36:36))-2,2))</f>
        <v/>
      </c>
      <c r="F38" s="55" t="str">
        <f t="array" ref="F38">IF(ISERROR(INDEX(ClassChart[],SMALL(IF(ClassChart[Make]=makeSelection,ROW(ClassChart[Make])),ROW(36:36))-2,3)),"",INDEX(ClassChart[],SMALL(IF(ClassChart[Make]=makeSelection,ROW(ClassChart[Make])),ROW(36:36))-2,3))</f>
        <v/>
      </c>
      <c r="G38" s="55" t="str">
        <f t="array" ref="G38">IF(ISERROR(INDEX(ClassChart[],SMALL(IF(ClassChart[Make]=makeSelection,ROW(ClassChart[Make])),ROW(36:36))-2,4)),"",INDEX(ClassChart[],SMALL(IF(ClassChart[Make]=makeSelection,ROW(ClassChart[Make])),ROW(36:36))-2,4))</f>
        <v/>
      </c>
      <c r="H38" s="57"/>
      <c r="I38" s="114" t="str">
        <f t="shared" si="0"/>
        <v/>
      </c>
      <c r="J38" s="59" t="str">
        <f t="shared" si="1"/>
        <v/>
      </c>
      <c r="K38" s="111" t="e">
        <f t="shared" si="2"/>
        <v>#VALUE!</v>
      </c>
      <c r="L38" s="59" t="e">
        <f t="shared" si="3"/>
        <v>#VALUE!</v>
      </c>
      <c r="M38" s="47"/>
      <c r="Y38" s="9">
        <v>506</v>
      </c>
      <c r="Z38" s="9">
        <v>35</v>
      </c>
      <c r="AB38" s="64"/>
      <c r="AC38" s="64"/>
      <c r="AD38" s="64" t="s">
        <v>145</v>
      </c>
      <c r="AE38" s="64">
        <v>6</v>
      </c>
      <c r="AG38" s="72"/>
      <c r="AH38" s="72"/>
      <c r="AI38" s="75" t="s">
        <v>34</v>
      </c>
      <c r="AJ38" s="74" t="s">
        <v>182</v>
      </c>
      <c r="AO38" s="31">
        <v>1500</v>
      </c>
      <c r="AP38" s="33">
        <v>-1.75</v>
      </c>
    </row>
    <row r="39" spans="2:42" x14ac:dyDescent="0.25">
      <c r="B39" s="49" t="s">
        <v>829</v>
      </c>
      <c r="E39" s="55" t="str">
        <f t="array" ref="E39">IF(ISERROR(INDEX(ClassChart[],SMALL(IF(ClassChart[Make]=makeSelection,ROW(ClassChart[Make])),ROW(37:37))-2,2)),"",INDEX(ClassChart[],SMALL(IF(ClassChart[Make]=makeSelection,ROW(ClassChart[Make])),ROW(37:37))-2,2))</f>
        <v/>
      </c>
      <c r="F39" s="55" t="str">
        <f t="array" ref="F39">IF(ISERROR(INDEX(ClassChart[],SMALL(IF(ClassChart[Make]=makeSelection,ROW(ClassChart[Make])),ROW(37:37))-2,3)),"",INDEX(ClassChart[],SMALL(IF(ClassChart[Make]=makeSelection,ROW(ClassChart[Make])),ROW(37:37))-2,3))</f>
        <v/>
      </c>
      <c r="G39" s="55" t="str">
        <f t="array" ref="G39">IF(ISERROR(INDEX(ClassChart[],SMALL(IF(ClassChart[Make]=makeSelection,ROW(ClassChart[Make])),ROW(37:37))-2,4)),"",INDEX(ClassChart[],SMALL(IF(ClassChart[Make]=makeSelection,ROW(ClassChart[Make])),ROW(37:37))-2,4))</f>
        <v/>
      </c>
      <c r="H39" s="57"/>
      <c r="I39" s="114" t="str">
        <f t="shared" si="0"/>
        <v/>
      </c>
      <c r="J39" s="59" t="str">
        <f t="shared" si="1"/>
        <v/>
      </c>
      <c r="K39" s="111" t="e">
        <f t="shared" si="2"/>
        <v>#VALUE!</v>
      </c>
      <c r="L39" s="59" t="e">
        <f t="shared" si="3"/>
        <v>#VALUE!</v>
      </c>
      <c r="M39" s="47"/>
      <c r="Y39" s="9">
        <v>521</v>
      </c>
      <c r="Z39" s="9">
        <v>36</v>
      </c>
      <c r="AG39" s="72"/>
      <c r="AH39" s="72"/>
      <c r="AI39" s="73" t="s">
        <v>35</v>
      </c>
      <c r="AJ39" s="74" t="s">
        <v>181</v>
      </c>
      <c r="AO39" s="31">
        <v>1450</v>
      </c>
      <c r="AP39" s="33">
        <v>-1.8</v>
      </c>
    </row>
    <row r="40" spans="2:42" x14ac:dyDescent="0.25">
      <c r="B40" s="49" t="s">
        <v>854</v>
      </c>
      <c r="E40" s="55" t="str">
        <f t="array" ref="E40">IF(ISERROR(INDEX(ClassChart[],SMALL(IF(ClassChart[Make]=makeSelection,ROW(ClassChart[Make])),ROW(38:38))-2,2)),"",INDEX(ClassChart[],SMALL(IF(ClassChart[Make]=makeSelection,ROW(ClassChart[Make])),ROW(38:38))-2,2))</f>
        <v/>
      </c>
      <c r="F40" s="55" t="str">
        <f t="array" ref="F40">IF(ISERROR(INDEX(ClassChart[],SMALL(IF(ClassChart[Make]=makeSelection,ROW(ClassChart[Make])),ROW(38:38))-2,3)),"",INDEX(ClassChart[],SMALL(IF(ClassChart[Make]=makeSelection,ROW(ClassChart[Make])),ROW(38:38))-2,3))</f>
        <v/>
      </c>
      <c r="G40" s="55" t="str">
        <f t="array" ref="G40">IF(ISERROR(INDEX(ClassChart[],SMALL(IF(ClassChart[Make]=makeSelection,ROW(ClassChart[Make])),ROW(38:38))-2,4)),"",INDEX(ClassChart[],SMALL(IF(ClassChart[Make]=makeSelection,ROW(ClassChart[Make])),ROW(38:38))-2,4))</f>
        <v/>
      </c>
      <c r="H40" s="57"/>
      <c r="I40" s="114" t="str">
        <f t="shared" si="0"/>
        <v/>
      </c>
      <c r="J40" s="59" t="str">
        <f t="shared" si="1"/>
        <v/>
      </c>
      <c r="K40" s="111" t="e">
        <f t="shared" si="2"/>
        <v>#VALUE!</v>
      </c>
      <c r="L40" s="59" t="e">
        <f t="shared" si="3"/>
        <v>#VALUE!</v>
      </c>
      <c r="M40" s="47"/>
      <c r="Y40" s="9">
        <v>536</v>
      </c>
      <c r="Z40" s="9">
        <v>37</v>
      </c>
      <c r="AG40" s="72"/>
      <c r="AH40" s="72"/>
      <c r="AI40" s="73" t="s">
        <v>36</v>
      </c>
      <c r="AJ40" s="74" t="s">
        <v>180</v>
      </c>
      <c r="AO40" s="31">
        <v>1</v>
      </c>
      <c r="AP40" s="33">
        <v>-1.8</v>
      </c>
    </row>
    <row r="41" spans="2:42" x14ac:dyDescent="0.25">
      <c r="B41" s="49" t="s">
        <v>910</v>
      </c>
      <c r="E41" s="55" t="str">
        <f t="array" ref="E41">IF(ISERROR(INDEX(ClassChart[],SMALL(IF(ClassChart[Make]=makeSelection,ROW(ClassChart[Make])),ROW(39:39))-2,2)),"",INDEX(ClassChart[],SMALL(IF(ClassChart[Make]=makeSelection,ROW(ClassChart[Make])),ROW(39:39))-2,2))</f>
        <v/>
      </c>
      <c r="F41" s="55" t="str">
        <f t="array" ref="F41">IF(ISERROR(INDEX(ClassChart[],SMALL(IF(ClassChart[Make]=makeSelection,ROW(ClassChart[Make])),ROW(39:39))-2,3)),"",INDEX(ClassChart[],SMALL(IF(ClassChart[Make]=makeSelection,ROW(ClassChart[Make])),ROW(39:39))-2,3))</f>
        <v/>
      </c>
      <c r="G41" s="55" t="str">
        <f t="array" ref="G41">IF(ISERROR(INDEX(ClassChart[],SMALL(IF(ClassChart[Make]=makeSelection,ROW(ClassChart[Make])),ROW(39:39))-2,4)),"",INDEX(ClassChart[],SMALL(IF(ClassChart[Make]=makeSelection,ROW(ClassChart[Make])),ROW(39:39))-2,4))</f>
        <v/>
      </c>
      <c r="H41" s="57"/>
      <c r="I41" s="114" t="str">
        <f t="shared" si="0"/>
        <v/>
      </c>
      <c r="J41" s="59" t="str">
        <f t="shared" si="1"/>
        <v/>
      </c>
      <c r="K41" s="111" t="e">
        <f t="shared" si="2"/>
        <v>#VALUE!</v>
      </c>
      <c r="L41" s="59" t="e">
        <f t="shared" si="3"/>
        <v>#VALUE!</v>
      </c>
      <c r="M41" s="47"/>
      <c r="Y41" s="9">
        <v>551</v>
      </c>
      <c r="Z41" s="9">
        <v>38</v>
      </c>
      <c r="AG41" s="72"/>
      <c r="AH41" s="72"/>
      <c r="AI41" s="75"/>
      <c r="AJ41" s="74"/>
    </row>
    <row r="42" spans="2:42" x14ac:dyDescent="0.25">
      <c r="B42" s="49" t="s">
        <v>913</v>
      </c>
      <c r="E42" s="55" t="str">
        <f t="array" ref="E42">IF(ISERROR(INDEX(ClassChart[],SMALL(IF(ClassChart[Make]=makeSelection,ROW(ClassChart[Make])),ROW(40:40))-2,2)),"",INDEX(ClassChart[],SMALL(IF(ClassChart[Make]=makeSelection,ROW(ClassChart[Make])),ROW(40:40))-2,2))</f>
        <v/>
      </c>
      <c r="F42" s="55" t="str">
        <f t="array" ref="F42">IF(ISERROR(INDEX(ClassChart[],SMALL(IF(ClassChart[Make]=makeSelection,ROW(ClassChart[Make])),ROW(40:40))-2,3)),"",INDEX(ClassChart[],SMALL(IF(ClassChart[Make]=makeSelection,ROW(ClassChart[Make])),ROW(40:40))-2,3))</f>
        <v/>
      </c>
      <c r="G42" s="55" t="str">
        <f t="array" ref="G42">IF(ISERROR(INDEX(ClassChart[],SMALL(IF(ClassChart[Make]=makeSelection,ROW(ClassChart[Make])),ROW(40:40))-2,4)),"",INDEX(ClassChart[],SMALL(IF(ClassChart[Make]=makeSelection,ROW(ClassChart[Make])),ROW(40:40))-2,4))</f>
        <v/>
      </c>
      <c r="H42" s="57"/>
      <c r="I42" s="114" t="str">
        <f t="shared" si="0"/>
        <v/>
      </c>
      <c r="J42" s="59" t="str">
        <f t="shared" si="1"/>
        <v/>
      </c>
      <c r="K42" s="111" t="e">
        <f t="shared" si="2"/>
        <v>#VALUE!</v>
      </c>
      <c r="L42" s="59" t="e">
        <f t="shared" si="3"/>
        <v>#VALUE!</v>
      </c>
      <c r="M42" s="47"/>
      <c r="Y42" s="9">
        <v>566</v>
      </c>
      <c r="Z42" s="9">
        <v>39</v>
      </c>
      <c r="AG42" s="71" t="str">
        <f>VLOOKUP(Calculator!$Q$13,Formulas!AI43:AJ54,2,FALSE)</f>
        <v>NXE</v>
      </c>
      <c r="AH42" s="72"/>
      <c r="AI42" s="71" t="s">
        <v>196</v>
      </c>
      <c r="AJ42" s="72"/>
    </row>
    <row r="43" spans="2:42" x14ac:dyDescent="0.25">
      <c r="B43" s="49" t="s">
        <v>918</v>
      </c>
      <c r="E43" s="55" t="str">
        <f t="array" ref="E43">IF(ISERROR(INDEX(ClassChart[],SMALL(IF(ClassChart[Make]=makeSelection,ROW(ClassChart[Make])),ROW(41:41))-2,2)),"",INDEX(ClassChart[],SMALL(IF(ClassChart[Make]=makeSelection,ROW(ClassChart[Make])),ROW(41:41))-2,2))</f>
        <v/>
      </c>
      <c r="F43" s="55" t="str">
        <f t="array" ref="F43">IF(ISERROR(INDEX(ClassChart[],SMALL(IF(ClassChart[Make]=makeSelection,ROW(ClassChart[Make])),ROW(41:41))-2,3)),"",INDEX(ClassChart[],SMALL(IF(ClassChart[Make]=makeSelection,ROW(ClassChart[Make])),ROW(41:41))-2,3))</f>
        <v/>
      </c>
      <c r="G43" s="55" t="str">
        <f t="array" ref="G43">IF(ISERROR(INDEX(ClassChart[],SMALL(IF(ClassChart[Make]=makeSelection,ROW(ClassChart[Make])),ROW(41:41))-2,4)),"",INDEX(ClassChart[],SMALL(IF(ClassChart[Make]=makeSelection,ROW(ClassChart[Make])),ROW(41:41))-2,4))</f>
        <v/>
      </c>
      <c r="H43" s="57"/>
      <c r="I43" s="114" t="str">
        <f t="shared" si="0"/>
        <v/>
      </c>
      <c r="J43" s="59" t="str">
        <f t="shared" si="1"/>
        <v/>
      </c>
      <c r="K43" s="111" t="e">
        <f t="shared" si="2"/>
        <v>#VALUE!</v>
      </c>
      <c r="L43" s="59" t="e">
        <f t="shared" si="3"/>
        <v>#VALUE!</v>
      </c>
      <c r="M43" s="47"/>
      <c r="Y43" s="9">
        <v>581</v>
      </c>
      <c r="Z43" s="9">
        <v>40</v>
      </c>
      <c r="AG43" s="72"/>
      <c r="AH43" s="72"/>
      <c r="AI43" s="75" t="s">
        <v>25</v>
      </c>
      <c r="AJ43" s="74" t="s">
        <v>1146</v>
      </c>
    </row>
    <row r="44" spans="2:42" x14ac:dyDescent="0.25">
      <c r="B44" s="49" t="s">
        <v>922</v>
      </c>
      <c r="E44" s="55" t="str">
        <f t="array" ref="E44">IF(ISERROR(INDEX(ClassChart[],SMALL(IF(ClassChart[Make]=makeSelection,ROW(ClassChart[Make])),ROW(42:42))-2,2)),"",INDEX(ClassChart[],SMALL(IF(ClassChart[Make]=makeSelection,ROW(ClassChart[Make])),ROW(42:42))-2,2))</f>
        <v/>
      </c>
      <c r="F44" s="55" t="str">
        <f t="array" ref="F44">IF(ISERROR(INDEX(ClassChart[],SMALL(IF(ClassChart[Make]=makeSelection,ROW(ClassChart[Make])),ROW(42:42))-2,3)),"",INDEX(ClassChart[],SMALL(IF(ClassChart[Make]=makeSelection,ROW(ClassChart[Make])),ROW(42:42))-2,3))</f>
        <v/>
      </c>
      <c r="G44" s="55" t="str">
        <f t="array" ref="G44">IF(ISERROR(INDEX(ClassChart[],SMALL(IF(ClassChart[Make]=makeSelection,ROW(ClassChart[Make])),ROW(42:42))-2,4)),"",INDEX(ClassChart[],SMALL(IF(ClassChart[Make]=makeSelection,ROW(ClassChart[Make])),ROW(42:42))-2,4))</f>
        <v/>
      </c>
      <c r="H44" s="57"/>
      <c r="I44" s="114" t="str">
        <f t="shared" si="0"/>
        <v/>
      </c>
      <c r="J44" s="59" t="str">
        <f t="shared" si="1"/>
        <v/>
      </c>
      <c r="K44" s="111" t="e">
        <f t="shared" si="2"/>
        <v>#VALUE!</v>
      </c>
      <c r="L44" s="59" t="e">
        <f t="shared" si="3"/>
        <v>#VALUE!</v>
      </c>
      <c r="M44" s="47"/>
      <c r="Y44" s="9">
        <v>596</v>
      </c>
      <c r="Z44" s="9">
        <v>41</v>
      </c>
      <c r="AG44" s="72"/>
      <c r="AH44" s="72"/>
      <c r="AI44" s="73" t="s">
        <v>26</v>
      </c>
      <c r="AJ44" s="74" t="s">
        <v>192</v>
      </c>
    </row>
    <row r="45" spans="2:42" x14ac:dyDescent="0.25">
      <c r="B45" s="49" t="s">
        <v>925</v>
      </c>
      <c r="E45" s="55" t="str">
        <f t="array" ref="E45">IF(ISERROR(INDEX(ClassChart[],SMALL(IF(ClassChart[Make]=makeSelection,ROW(ClassChart[Make])),ROW(43:43))-2,2)),"",INDEX(ClassChart[],SMALL(IF(ClassChart[Make]=makeSelection,ROW(ClassChart[Make])),ROW(43:43))-2,2))</f>
        <v/>
      </c>
      <c r="F45" s="55" t="str">
        <f t="array" ref="F45">IF(ISERROR(INDEX(ClassChart[],SMALL(IF(ClassChart[Make]=makeSelection,ROW(ClassChart[Make])),ROW(43:43))-2,3)),"",INDEX(ClassChart[],SMALL(IF(ClassChart[Make]=makeSelection,ROW(ClassChart[Make])),ROW(43:43))-2,3))</f>
        <v/>
      </c>
      <c r="G45" s="55" t="str">
        <f t="array" ref="G45">IF(ISERROR(INDEX(ClassChart[],SMALL(IF(ClassChart[Make]=makeSelection,ROW(ClassChart[Make])),ROW(43:43))-2,4)),"",INDEX(ClassChart[],SMALL(IF(ClassChart[Make]=makeSelection,ROW(ClassChart[Make])),ROW(43:43))-2,4))</f>
        <v/>
      </c>
      <c r="H45" s="57"/>
      <c r="I45" s="114" t="str">
        <f t="shared" si="0"/>
        <v/>
      </c>
      <c r="J45" s="59" t="str">
        <f t="shared" si="1"/>
        <v/>
      </c>
      <c r="K45" s="111" t="e">
        <f t="shared" si="2"/>
        <v>#VALUE!</v>
      </c>
      <c r="L45" s="59" t="e">
        <f t="shared" si="3"/>
        <v>#VALUE!</v>
      </c>
      <c r="M45" s="47"/>
      <c r="Y45" s="9">
        <v>611</v>
      </c>
      <c r="Z45" s="9">
        <v>42</v>
      </c>
      <c r="AG45" s="72"/>
      <c r="AH45" s="72"/>
      <c r="AI45" s="73" t="s">
        <v>27</v>
      </c>
      <c r="AJ45" s="74" t="s">
        <v>200</v>
      </c>
    </row>
    <row r="46" spans="2:42" x14ac:dyDescent="0.25">
      <c r="B46" s="49" t="s">
        <v>929</v>
      </c>
      <c r="E46" s="55" t="str">
        <f t="array" ref="E46">IF(ISERROR(INDEX(ClassChart[],SMALL(IF(ClassChart[Make]=makeSelection,ROW(ClassChart[Make])),ROW(44:44))-2,2)),"",INDEX(ClassChart[],SMALL(IF(ClassChart[Make]=makeSelection,ROW(ClassChart[Make])),ROW(44:44))-2,2))</f>
        <v/>
      </c>
      <c r="F46" s="55" t="str">
        <f t="array" ref="F46">IF(ISERROR(INDEX(ClassChart[],SMALL(IF(ClassChart[Make]=makeSelection,ROW(ClassChart[Make])),ROW(44:44))-2,3)),"",INDEX(ClassChart[],SMALL(IF(ClassChart[Make]=makeSelection,ROW(ClassChart[Make])),ROW(44:44))-2,3))</f>
        <v/>
      </c>
      <c r="G46" s="55" t="str">
        <f t="array" ref="G46">IF(ISERROR(INDEX(ClassChart[],SMALL(IF(ClassChart[Make]=makeSelection,ROW(ClassChart[Make])),ROW(44:44))-2,4)),"",INDEX(ClassChart[],SMALL(IF(ClassChart[Make]=makeSelection,ROW(ClassChart[Make])),ROW(44:44))-2,4))</f>
        <v/>
      </c>
      <c r="H46" s="57"/>
      <c r="I46" s="114" t="str">
        <f t="shared" si="0"/>
        <v/>
      </c>
      <c r="J46" s="59" t="str">
        <f t="shared" si="1"/>
        <v/>
      </c>
      <c r="K46" s="111" t="e">
        <f t="shared" si="2"/>
        <v>#VALUE!</v>
      </c>
      <c r="L46" s="59" t="e">
        <f t="shared" si="3"/>
        <v>#VALUE!</v>
      </c>
      <c r="M46" s="47"/>
      <c r="Y46" s="9">
        <v>626</v>
      </c>
      <c r="Z46" s="9">
        <v>43</v>
      </c>
      <c r="AG46" s="72"/>
      <c r="AH46" s="72"/>
      <c r="AI46" s="75" t="s">
        <v>28</v>
      </c>
      <c r="AJ46" s="74" t="s">
        <v>196</v>
      </c>
    </row>
    <row r="47" spans="2:42" x14ac:dyDescent="0.25">
      <c r="B47" s="49" t="s">
        <v>957</v>
      </c>
      <c r="E47" s="55" t="str">
        <f t="array" ref="E47">IF(ISERROR(INDEX(ClassChart[],SMALL(IF(ClassChart[Make]=makeSelection,ROW(ClassChart[Make])),ROW(45:45))-2,2)),"",INDEX(ClassChart[],SMALL(IF(ClassChart[Make]=makeSelection,ROW(ClassChart[Make])),ROW(45:45))-2,2))</f>
        <v/>
      </c>
      <c r="F47" s="55" t="str">
        <f t="array" ref="F47">IF(ISERROR(INDEX(ClassChart[],SMALL(IF(ClassChart[Make]=makeSelection,ROW(ClassChart[Make])),ROW(45:45))-2,3)),"",INDEX(ClassChart[],SMALL(IF(ClassChart[Make]=makeSelection,ROW(ClassChart[Make])),ROW(45:45))-2,3))</f>
        <v/>
      </c>
      <c r="G47" s="55" t="str">
        <f t="array" ref="G47">IF(ISERROR(INDEX(ClassChart[],SMALL(IF(ClassChart[Make]=makeSelection,ROW(ClassChart[Make])),ROW(45:45))-2,4)),"",INDEX(ClassChart[],SMALL(IF(ClassChart[Make]=makeSelection,ROW(ClassChart[Make])),ROW(45:45))-2,4))</f>
        <v/>
      </c>
      <c r="H47" s="57"/>
      <c r="I47" s="114" t="str">
        <f t="shared" si="0"/>
        <v/>
      </c>
      <c r="J47" s="59" t="str">
        <f t="shared" si="1"/>
        <v/>
      </c>
      <c r="K47" s="111" t="e">
        <f t="shared" si="2"/>
        <v>#VALUE!</v>
      </c>
      <c r="L47" s="59" t="e">
        <f t="shared" si="3"/>
        <v>#VALUE!</v>
      </c>
      <c r="M47" s="47"/>
      <c r="Y47" s="9">
        <v>641</v>
      </c>
      <c r="Z47" s="9">
        <v>44</v>
      </c>
      <c r="AG47" s="72"/>
      <c r="AH47" s="72"/>
      <c r="AI47" s="75" t="s">
        <v>29</v>
      </c>
      <c r="AJ47" s="74" t="s">
        <v>205</v>
      </c>
    </row>
    <row r="48" spans="2:42" x14ac:dyDescent="0.25">
      <c r="B48" s="49" t="s">
        <v>1037</v>
      </c>
      <c r="E48" s="55" t="str">
        <f t="array" ref="E48">IF(ISERROR(INDEX(ClassChart[],SMALL(IF(ClassChart[Make]=makeSelection,ROW(ClassChart[Make])),ROW(46:46))-2,2)),"",INDEX(ClassChart[],SMALL(IF(ClassChart[Make]=makeSelection,ROW(ClassChart[Make])),ROW(46:46))-2,2))</f>
        <v/>
      </c>
      <c r="F48" s="55" t="str">
        <f t="array" ref="F48">IF(ISERROR(INDEX(ClassChart[],SMALL(IF(ClassChart[Make]=makeSelection,ROW(ClassChart[Make])),ROW(46:46))-2,3)),"",INDEX(ClassChart[],SMALL(IF(ClassChart[Make]=makeSelection,ROW(ClassChart[Make])),ROW(46:46))-2,3))</f>
        <v/>
      </c>
      <c r="G48" s="55" t="str">
        <f t="array" ref="G48">IF(ISERROR(INDEX(ClassChart[],SMALL(IF(ClassChart[Make]=makeSelection,ROW(ClassChart[Make])),ROW(46:46))-2,4)),"",INDEX(ClassChart[],SMALL(IF(ClassChart[Make]=makeSelection,ROW(ClassChart[Make])),ROW(46:46))-2,4))</f>
        <v/>
      </c>
      <c r="H48" s="57"/>
      <c r="I48" s="114" t="str">
        <f t="shared" si="0"/>
        <v/>
      </c>
      <c r="J48" s="59" t="str">
        <f t="shared" si="1"/>
        <v/>
      </c>
      <c r="K48" s="111" t="e">
        <f t="shared" si="2"/>
        <v>#VALUE!</v>
      </c>
      <c r="L48" s="59" t="e">
        <f t="shared" si="3"/>
        <v>#VALUE!</v>
      </c>
      <c r="M48" s="47"/>
      <c r="Y48" s="9">
        <v>656</v>
      </c>
      <c r="Z48" s="9">
        <v>45</v>
      </c>
      <c r="AG48" s="72"/>
      <c r="AH48" s="72"/>
      <c r="AI48" s="75" t="s">
        <v>30</v>
      </c>
      <c r="AJ48" s="74" t="s">
        <v>185</v>
      </c>
    </row>
    <row r="49" spans="2:36" x14ac:dyDescent="0.25">
      <c r="B49" s="49" t="s">
        <v>1041</v>
      </c>
      <c r="E49" s="55" t="str">
        <f t="array" ref="E49">IF(ISERROR(INDEX(ClassChart[],SMALL(IF(ClassChart[Make]=makeSelection,ROW(ClassChart[Make])),ROW(47:47))-2,2)),"",INDEX(ClassChart[],SMALL(IF(ClassChart[Make]=makeSelection,ROW(ClassChart[Make])),ROW(47:47))-2,2))</f>
        <v/>
      </c>
      <c r="F49" s="55" t="str">
        <f t="array" ref="F49">IF(ISERROR(INDEX(ClassChart[],SMALL(IF(ClassChart[Make]=makeSelection,ROW(ClassChart[Make])),ROW(47:47))-2,3)),"",INDEX(ClassChart[],SMALL(IF(ClassChart[Make]=makeSelection,ROW(ClassChart[Make])),ROW(47:47))-2,3))</f>
        <v/>
      </c>
      <c r="G49" s="55" t="str">
        <f t="array" ref="G49">IF(ISERROR(INDEX(ClassChart[],SMALL(IF(ClassChart[Make]=makeSelection,ROW(ClassChart[Make])),ROW(47:47))-2,4)),"",INDEX(ClassChart[],SMALL(IF(ClassChart[Make]=makeSelection,ROW(ClassChart[Make])),ROW(47:47))-2,4))</f>
        <v/>
      </c>
      <c r="H49" s="57"/>
      <c r="I49" s="114" t="str">
        <f t="shared" si="0"/>
        <v/>
      </c>
      <c r="J49" s="59" t="str">
        <f t="shared" si="1"/>
        <v/>
      </c>
      <c r="K49" s="111" t="e">
        <f t="shared" si="2"/>
        <v>#VALUE!</v>
      </c>
      <c r="L49" s="59" t="e">
        <f t="shared" si="3"/>
        <v>#VALUE!</v>
      </c>
      <c r="M49" s="47"/>
      <c r="Y49" s="9">
        <v>671</v>
      </c>
      <c r="Z49" s="9">
        <v>46</v>
      </c>
      <c r="AG49" s="72"/>
      <c r="AH49" s="72"/>
      <c r="AI49" s="75" t="s">
        <v>31</v>
      </c>
      <c r="AJ49" s="74" t="s">
        <v>184</v>
      </c>
    </row>
    <row r="50" spans="2:36" x14ac:dyDescent="0.25">
      <c r="B50" s="49" t="s">
        <v>1043</v>
      </c>
      <c r="E50" s="55" t="str">
        <f t="array" ref="E50">IF(ISERROR(INDEX(ClassChart[],SMALL(IF(ClassChart[Make]=makeSelection,ROW(ClassChart[Make])),ROW(48:48))-2,2)),"",INDEX(ClassChart[],SMALL(IF(ClassChart[Make]=makeSelection,ROW(ClassChart[Make])),ROW(48:48))-2,2))</f>
        <v/>
      </c>
      <c r="F50" s="55" t="str">
        <f t="array" ref="F50">IF(ISERROR(INDEX(ClassChart[],SMALL(IF(ClassChart[Make]=makeSelection,ROW(ClassChart[Make])),ROW(48:48))-2,3)),"",INDEX(ClassChart[],SMALL(IF(ClassChart[Make]=makeSelection,ROW(ClassChart[Make])),ROW(48:48))-2,3))</f>
        <v/>
      </c>
      <c r="G50" s="55" t="str">
        <f t="array" ref="G50">IF(ISERROR(INDEX(ClassChart[],SMALL(IF(ClassChart[Make]=makeSelection,ROW(ClassChart[Make])),ROW(48:48))-2,4)),"",INDEX(ClassChart[],SMALL(IF(ClassChart[Make]=makeSelection,ROW(ClassChart[Make])),ROW(48:48))-2,4))</f>
        <v/>
      </c>
      <c r="H50" s="57"/>
      <c r="I50" s="114" t="str">
        <f t="shared" si="0"/>
        <v/>
      </c>
      <c r="J50" s="59" t="str">
        <f t="shared" si="1"/>
        <v/>
      </c>
      <c r="K50" s="111" t="e">
        <f t="shared" si="2"/>
        <v>#VALUE!</v>
      </c>
      <c r="L50" s="59" t="e">
        <f t="shared" si="3"/>
        <v>#VALUE!</v>
      </c>
      <c r="M50" s="47"/>
      <c r="Y50" s="9">
        <v>686</v>
      </c>
      <c r="Z50" s="9">
        <v>47</v>
      </c>
      <c r="AG50" s="72"/>
      <c r="AH50" s="72"/>
      <c r="AI50" s="75" t="s">
        <v>32</v>
      </c>
      <c r="AJ50" s="74" t="s">
        <v>183</v>
      </c>
    </row>
    <row r="51" spans="2:36" x14ac:dyDescent="0.25">
      <c r="B51" s="49" t="s">
        <v>1057</v>
      </c>
      <c r="E51" s="55" t="str">
        <f t="array" ref="E51">IF(ISERROR(INDEX(ClassChart[],SMALL(IF(ClassChart[Make]=makeSelection,ROW(ClassChart[Make])),ROW(49:49))-2,2)),"",INDEX(ClassChart[],SMALL(IF(ClassChart[Make]=makeSelection,ROW(ClassChart[Make])),ROW(49:49))-2,2))</f>
        <v/>
      </c>
      <c r="F51" s="55" t="str">
        <f t="array" ref="F51">IF(ISERROR(INDEX(ClassChart[],SMALL(IF(ClassChart[Make]=makeSelection,ROW(ClassChart[Make])),ROW(49:49))-2,3)),"",INDEX(ClassChart[],SMALL(IF(ClassChart[Make]=makeSelection,ROW(ClassChart[Make])),ROW(49:49))-2,3))</f>
        <v/>
      </c>
      <c r="G51" s="55" t="str">
        <f t="array" ref="G51">IF(ISERROR(INDEX(ClassChart[],SMALL(IF(ClassChart[Make]=makeSelection,ROW(ClassChart[Make])),ROW(49:49))-2,4)),"",INDEX(ClassChart[],SMALL(IF(ClassChart[Make]=makeSelection,ROW(ClassChart[Make])),ROW(49:49))-2,4))</f>
        <v/>
      </c>
      <c r="H51" s="57"/>
      <c r="I51" s="114" t="str">
        <f t="shared" si="0"/>
        <v/>
      </c>
      <c r="J51" s="59" t="str">
        <f t="shared" si="1"/>
        <v/>
      </c>
      <c r="K51" s="111" t="e">
        <f t="shared" si="2"/>
        <v>#VALUE!</v>
      </c>
      <c r="L51" s="59" t="e">
        <f t="shared" si="3"/>
        <v>#VALUE!</v>
      </c>
      <c r="M51" s="47"/>
      <c r="Y51" s="9">
        <v>701</v>
      </c>
      <c r="Z51" s="9">
        <v>48</v>
      </c>
      <c r="AG51" s="72"/>
      <c r="AH51" s="72"/>
      <c r="AI51" s="75" t="s">
        <v>33</v>
      </c>
      <c r="AJ51" s="74" t="s">
        <v>182</v>
      </c>
    </row>
    <row r="52" spans="2:36" x14ac:dyDescent="0.25">
      <c r="B52" s="49" t="s">
        <v>1065</v>
      </c>
      <c r="E52" s="55" t="str">
        <f t="array" ref="E52">IF(ISERROR(INDEX(ClassChart[],SMALL(IF(ClassChart[Make]=makeSelection,ROW(ClassChart[Make])),ROW(50:50))-2,2)),"",INDEX(ClassChart[],SMALL(IF(ClassChart[Make]=makeSelection,ROW(ClassChart[Make])),ROW(50:50))-2,2))</f>
        <v/>
      </c>
      <c r="F52" s="55" t="str">
        <f t="array" ref="F52">IF(ISERROR(INDEX(ClassChart[],SMALL(IF(ClassChart[Make]=makeSelection,ROW(ClassChart[Make])),ROW(50:50))-2,3)),"",INDEX(ClassChart[],SMALL(IF(ClassChart[Make]=makeSelection,ROW(ClassChart[Make])),ROW(50:50))-2,3))</f>
        <v/>
      </c>
      <c r="G52" s="55" t="str">
        <f t="array" ref="G52">IF(ISERROR(INDEX(ClassChart[],SMALL(IF(ClassChart[Make]=makeSelection,ROW(ClassChart[Make])),ROW(50:50))-2,4)),"",INDEX(ClassChart[],SMALL(IF(ClassChart[Make]=makeSelection,ROW(ClassChart[Make])),ROW(50:50))-2,4))</f>
        <v/>
      </c>
      <c r="H52" s="57"/>
      <c r="I52" s="114" t="str">
        <f t="shared" si="0"/>
        <v/>
      </c>
      <c r="J52" s="59" t="str">
        <f t="shared" si="1"/>
        <v/>
      </c>
      <c r="K52" s="111" t="e">
        <f t="shared" si="2"/>
        <v>#VALUE!</v>
      </c>
      <c r="L52" s="59" t="e">
        <f t="shared" si="3"/>
        <v>#VALUE!</v>
      </c>
      <c r="M52" s="47"/>
      <c r="Y52" s="9">
        <v>716</v>
      </c>
      <c r="Z52" s="9">
        <v>49</v>
      </c>
      <c r="AG52" s="72"/>
      <c r="AH52" s="72"/>
      <c r="AI52" s="75" t="s">
        <v>34</v>
      </c>
      <c r="AJ52" s="74" t="s">
        <v>181</v>
      </c>
    </row>
    <row r="53" spans="2:36" x14ac:dyDescent="0.25">
      <c r="B53" s="49" t="s">
        <v>1071</v>
      </c>
      <c r="E53" s="55" t="str">
        <f t="array" ref="E53">IF(ISERROR(INDEX(ClassChart[],SMALL(IF(ClassChart[Make]=makeSelection,ROW(ClassChart[Make])),ROW(51:51))-2,2)),"",INDEX(ClassChart[],SMALL(IF(ClassChart[Make]=makeSelection,ROW(ClassChart[Make])),ROW(51:51))-2,2))</f>
        <v/>
      </c>
      <c r="F53" s="55" t="str">
        <f t="array" ref="F53">IF(ISERROR(INDEX(ClassChart[],SMALL(IF(ClassChart[Make]=makeSelection,ROW(ClassChart[Make])),ROW(51:51))-2,3)),"",INDEX(ClassChart[],SMALL(IF(ClassChart[Make]=makeSelection,ROW(ClassChart[Make])),ROW(51:51))-2,3))</f>
        <v/>
      </c>
      <c r="G53" s="55" t="str">
        <f t="array" ref="G53">IF(ISERROR(INDEX(ClassChart[],SMALL(IF(ClassChart[Make]=makeSelection,ROW(ClassChart[Make])),ROW(51:51))-2,4)),"",INDEX(ClassChart[],SMALL(IF(ClassChart[Make]=makeSelection,ROW(ClassChart[Make])),ROW(51:51))-2,4))</f>
        <v/>
      </c>
      <c r="H53" s="57"/>
      <c r="I53" s="114" t="str">
        <f t="shared" si="0"/>
        <v/>
      </c>
      <c r="J53" s="59" t="str">
        <f t="shared" si="1"/>
        <v/>
      </c>
      <c r="K53" s="111" t="e">
        <f t="shared" si="2"/>
        <v>#VALUE!</v>
      </c>
      <c r="L53" s="59" t="e">
        <f t="shared" si="3"/>
        <v>#VALUE!</v>
      </c>
      <c r="M53" s="47"/>
      <c r="Y53" s="9">
        <v>731</v>
      </c>
      <c r="Z53" s="9">
        <v>50</v>
      </c>
      <c r="AG53" s="72"/>
      <c r="AH53" s="72"/>
      <c r="AI53" s="73" t="s">
        <v>35</v>
      </c>
      <c r="AJ53" s="74" t="s">
        <v>180</v>
      </c>
    </row>
    <row r="54" spans="2:36" x14ac:dyDescent="0.25">
      <c r="B54" s="49" t="s">
        <v>1101</v>
      </c>
      <c r="E54" s="55" t="str">
        <f t="array" ref="E54">IF(ISERROR(INDEX(ClassChart[],SMALL(IF(ClassChart[Make]=makeSelection,ROW(ClassChart[Make])),ROW(52:52))-2,2)),"",INDEX(ClassChart[],SMALL(IF(ClassChart[Make]=makeSelection,ROW(ClassChart[Make])),ROW(52:52))-2,2))</f>
        <v/>
      </c>
      <c r="F54" s="55" t="str">
        <f t="array" ref="F54">IF(ISERROR(INDEX(ClassChart[],SMALL(IF(ClassChart[Make]=makeSelection,ROW(ClassChart[Make])),ROW(52:52))-2,3)),"",INDEX(ClassChart[],SMALL(IF(ClassChart[Make]=makeSelection,ROW(ClassChart[Make])),ROW(52:52))-2,3))</f>
        <v/>
      </c>
      <c r="G54" s="55" t="str">
        <f t="array" ref="G54">IF(ISERROR(INDEX(ClassChart[],SMALL(IF(ClassChart[Make]=makeSelection,ROW(ClassChart[Make])),ROW(52:52))-2,4)),"",INDEX(ClassChart[],SMALL(IF(ClassChart[Make]=makeSelection,ROW(ClassChart[Make])),ROW(52:52))-2,4))</f>
        <v/>
      </c>
      <c r="H54" s="57"/>
      <c r="I54" s="114" t="str">
        <f t="shared" si="0"/>
        <v/>
      </c>
      <c r="J54" s="59" t="str">
        <f t="shared" si="1"/>
        <v/>
      </c>
      <c r="K54" s="111" t="e">
        <f t="shared" si="2"/>
        <v>#VALUE!</v>
      </c>
      <c r="L54" s="59" t="e">
        <f t="shared" si="3"/>
        <v>#VALUE!</v>
      </c>
      <c r="M54" s="47"/>
      <c r="Y54" s="9">
        <v>746</v>
      </c>
      <c r="Z54" s="9">
        <v>51</v>
      </c>
      <c r="AG54" s="72"/>
      <c r="AH54" s="72"/>
      <c r="AI54" s="73" t="s">
        <v>36</v>
      </c>
      <c r="AJ54" s="74" t="s">
        <v>1295</v>
      </c>
    </row>
    <row r="55" spans="2:36" x14ac:dyDescent="0.25">
      <c r="B55" s="49" t="s">
        <v>1103</v>
      </c>
      <c r="E55" s="55" t="str">
        <f t="array" ref="E55">IF(ISERROR(INDEX(ClassChart[],SMALL(IF(ClassChart[Make]=makeSelection,ROW(ClassChart[Make])),ROW(53:53))-2,2)),"",INDEX(ClassChart[],SMALL(IF(ClassChart[Make]=makeSelection,ROW(ClassChart[Make])),ROW(53:53))-2,2))</f>
        <v/>
      </c>
      <c r="F55" s="55" t="str">
        <f t="array" ref="F55">IF(ISERROR(INDEX(ClassChart[],SMALL(IF(ClassChart[Make]=makeSelection,ROW(ClassChart[Make])),ROW(53:53))-2,3)),"",INDEX(ClassChart[],SMALL(IF(ClassChart[Make]=makeSelection,ROW(ClassChart[Make])),ROW(53:53))-2,3))</f>
        <v/>
      </c>
      <c r="G55" s="55" t="str">
        <f t="array" ref="G55">IF(ISERROR(INDEX(ClassChart[],SMALL(IF(ClassChart[Make]=makeSelection,ROW(ClassChart[Make])),ROW(53:53))-2,4)),"",INDEX(ClassChart[],SMALL(IF(ClassChart[Make]=makeSelection,ROW(ClassChart[Make])),ROW(53:53))-2,4))</f>
        <v/>
      </c>
      <c r="H55" s="57"/>
      <c r="I55" s="114" t="str">
        <f t="shared" si="0"/>
        <v/>
      </c>
      <c r="J55" s="59" t="str">
        <f t="shared" si="1"/>
        <v/>
      </c>
      <c r="K55" s="111" t="e">
        <f t="shared" si="2"/>
        <v>#VALUE!</v>
      </c>
      <c r="L55" s="59" t="e">
        <f t="shared" si="3"/>
        <v>#VALUE!</v>
      </c>
      <c r="M55" s="47"/>
      <c r="Y55" s="9">
        <v>761</v>
      </c>
      <c r="Z55" s="9">
        <v>52</v>
      </c>
      <c r="AG55" s="76"/>
      <c r="AH55" s="72"/>
      <c r="AI55" s="75"/>
      <c r="AJ55" s="74"/>
    </row>
    <row r="56" spans="2:36" x14ac:dyDescent="0.25">
      <c r="B56" s="49" t="s">
        <v>1108</v>
      </c>
      <c r="E56" s="55" t="str">
        <f t="array" ref="E56">IF(ISERROR(INDEX(ClassChart[],SMALL(IF(ClassChart[Make]=makeSelection,ROW(ClassChart[Make])),ROW(54:54))-2,2)),"",INDEX(ClassChart[],SMALL(IF(ClassChart[Make]=makeSelection,ROW(ClassChart[Make])),ROW(54:54))-2,2))</f>
        <v/>
      </c>
      <c r="F56" s="55" t="str">
        <f t="array" ref="F56">IF(ISERROR(INDEX(ClassChart[],SMALL(IF(ClassChart[Make]=makeSelection,ROW(ClassChart[Make])),ROW(54:54))-2,3)),"",INDEX(ClassChart[],SMALL(IF(ClassChart[Make]=makeSelection,ROW(ClassChart[Make])),ROW(54:54))-2,3))</f>
        <v/>
      </c>
      <c r="G56" s="55" t="str">
        <f t="array" ref="G56">IF(ISERROR(INDEX(ClassChart[],SMALL(IF(ClassChart[Make]=makeSelection,ROW(ClassChart[Make])),ROW(54:54))-2,4)),"",INDEX(ClassChart[],SMALL(IF(ClassChart[Make]=makeSelection,ROW(ClassChart[Make])),ROW(54:54))-2,4))</f>
        <v/>
      </c>
      <c r="H56" s="57"/>
      <c r="I56" s="114" t="str">
        <f t="shared" si="0"/>
        <v/>
      </c>
      <c r="J56" s="59" t="str">
        <f t="shared" si="1"/>
        <v/>
      </c>
      <c r="K56" s="111" t="e">
        <f t="shared" si="2"/>
        <v>#VALUE!</v>
      </c>
      <c r="L56" s="59" t="e">
        <f t="shared" si="3"/>
        <v>#VALUE!</v>
      </c>
      <c r="M56" s="47"/>
      <c r="Y56" s="9">
        <v>776</v>
      </c>
      <c r="Z56" s="9">
        <v>53</v>
      </c>
      <c r="AG56" s="71" t="str">
        <f>VLOOKUP(Calculator!$Q$13,Formulas!AI57:AJ69,2,FALSE)</f>
        <v>NXD</v>
      </c>
      <c r="AH56" s="72"/>
      <c r="AI56" s="71" t="s">
        <v>205</v>
      </c>
      <c r="AJ56" s="72"/>
    </row>
    <row r="57" spans="2:36" x14ac:dyDescent="0.25">
      <c r="B57" s="49" t="s">
        <v>1157</v>
      </c>
      <c r="E57" s="55" t="str">
        <f t="array" ref="E57">IF(ISERROR(INDEX(ClassChart[],SMALL(IF(ClassChart[Make]=makeSelection,ROW(ClassChart[Make])),ROW(55:55))-2,2)),"",INDEX(ClassChart[],SMALL(IF(ClassChart[Make]=makeSelection,ROW(ClassChart[Make])),ROW(55:55))-2,2))</f>
        <v/>
      </c>
      <c r="F57" s="55" t="str">
        <f t="array" ref="F57">IF(ISERROR(INDEX(ClassChart[],SMALL(IF(ClassChart[Make]=makeSelection,ROW(ClassChart[Make])),ROW(55:55))-2,3)),"",INDEX(ClassChart[],SMALL(IF(ClassChart[Make]=makeSelection,ROW(ClassChart[Make])),ROW(55:55))-2,3))</f>
        <v/>
      </c>
      <c r="G57" s="55" t="str">
        <f t="array" ref="G57">IF(ISERROR(INDEX(ClassChart[],SMALL(IF(ClassChart[Make]=makeSelection,ROW(ClassChart[Make])),ROW(55:55))-2,4)),"",INDEX(ClassChart[],SMALL(IF(ClassChart[Make]=makeSelection,ROW(ClassChart[Make])),ROW(55:55))-2,4))</f>
        <v/>
      </c>
      <c r="H57" s="57"/>
      <c r="I57" s="114" t="str">
        <f t="shared" si="0"/>
        <v/>
      </c>
      <c r="J57" s="59" t="str">
        <f t="shared" si="1"/>
        <v/>
      </c>
      <c r="K57" s="111" t="e">
        <f t="shared" si="2"/>
        <v>#VALUE!</v>
      </c>
      <c r="L57" s="59" t="e">
        <f t="shared" si="3"/>
        <v>#VALUE!</v>
      </c>
      <c r="M57" s="47"/>
      <c r="Y57" s="9">
        <v>791</v>
      </c>
      <c r="Z57" s="9">
        <v>54</v>
      </c>
      <c r="AG57" s="72"/>
      <c r="AH57" s="72"/>
      <c r="AI57" s="75" t="s">
        <v>24</v>
      </c>
      <c r="AJ57" s="74" t="s">
        <v>1146</v>
      </c>
    </row>
    <row r="58" spans="2:36" x14ac:dyDescent="0.25">
      <c r="B58" s="49" t="s">
        <v>1164</v>
      </c>
      <c r="E58" s="55" t="str">
        <f t="array" ref="E58">IF(ISERROR(INDEX(ClassChart[],SMALL(IF(ClassChart[Make]=makeSelection,ROW(ClassChart[Make])),ROW(56:56))-2,2)),"",INDEX(ClassChart[],SMALL(IF(ClassChart[Make]=makeSelection,ROW(ClassChart[Make])),ROW(56:56))-2,2))</f>
        <v/>
      </c>
      <c r="F58" s="55" t="str">
        <f t="array" ref="F58">IF(ISERROR(INDEX(ClassChart[],SMALL(IF(ClassChart[Make]=makeSelection,ROW(ClassChart[Make])),ROW(56:56))-2,3)),"",INDEX(ClassChart[],SMALL(IF(ClassChart[Make]=makeSelection,ROW(ClassChart[Make])),ROW(56:56))-2,3))</f>
        <v/>
      </c>
      <c r="G58" s="55" t="str">
        <f t="array" ref="G58">IF(ISERROR(INDEX(ClassChart[],SMALL(IF(ClassChart[Make]=makeSelection,ROW(ClassChart[Make])),ROW(56:56))-2,4)),"",INDEX(ClassChart[],SMALL(IF(ClassChart[Make]=makeSelection,ROW(ClassChart[Make])),ROW(56:56))-2,4))</f>
        <v/>
      </c>
      <c r="H58" s="57"/>
      <c r="I58" s="114" t="str">
        <f t="shared" si="0"/>
        <v/>
      </c>
      <c r="J58" s="59" t="str">
        <f t="shared" si="1"/>
        <v/>
      </c>
      <c r="K58" s="111" t="e">
        <f t="shared" si="2"/>
        <v>#VALUE!</v>
      </c>
      <c r="L58" s="59" t="e">
        <f t="shared" si="3"/>
        <v>#VALUE!</v>
      </c>
      <c r="M58" s="47"/>
      <c r="Y58" s="9">
        <v>806</v>
      </c>
      <c r="Z58" s="9">
        <v>55</v>
      </c>
      <c r="AG58" s="72"/>
      <c r="AH58" s="72"/>
      <c r="AI58" s="75" t="s">
        <v>25</v>
      </c>
      <c r="AJ58" s="74" t="s">
        <v>192</v>
      </c>
    </row>
    <row r="59" spans="2:36" x14ac:dyDescent="0.25">
      <c r="B59" s="49" t="s">
        <v>1191</v>
      </c>
      <c r="E59" s="55" t="str">
        <f t="array" ref="E59">IF(ISERROR(INDEX(ClassChart[],SMALL(IF(ClassChart[Make]=makeSelection,ROW(ClassChart[Make])),ROW(57:57))-2,2)),"",INDEX(ClassChart[],SMALL(IF(ClassChart[Make]=makeSelection,ROW(ClassChart[Make])),ROW(57:57))-2,2))</f>
        <v/>
      </c>
      <c r="F59" s="55" t="str">
        <f t="array" ref="F59">IF(ISERROR(INDEX(ClassChart[],SMALL(IF(ClassChart[Make]=makeSelection,ROW(ClassChart[Make])),ROW(57:57))-2,3)),"",INDEX(ClassChart[],SMALL(IF(ClassChart[Make]=makeSelection,ROW(ClassChart[Make])),ROW(57:57))-2,3))</f>
        <v/>
      </c>
      <c r="G59" s="55" t="str">
        <f t="array" ref="G59">IF(ISERROR(INDEX(ClassChart[],SMALL(IF(ClassChart[Make]=makeSelection,ROW(ClassChart[Make])),ROW(57:57))-2,4)),"",INDEX(ClassChart[],SMALL(IF(ClassChart[Make]=makeSelection,ROW(ClassChart[Make])),ROW(57:57))-2,4))</f>
        <v/>
      </c>
      <c r="H59" s="57"/>
      <c r="I59" s="114" t="str">
        <f t="shared" si="0"/>
        <v/>
      </c>
      <c r="J59" s="59" t="str">
        <f t="shared" si="1"/>
        <v/>
      </c>
      <c r="K59" s="111" t="e">
        <f t="shared" si="2"/>
        <v>#VALUE!</v>
      </c>
      <c r="L59" s="59" t="e">
        <f t="shared" si="3"/>
        <v>#VALUE!</v>
      </c>
      <c r="M59" s="47"/>
      <c r="Y59" s="9">
        <v>821</v>
      </c>
      <c r="Z59" s="9">
        <v>56</v>
      </c>
      <c r="AG59" s="72"/>
      <c r="AH59" s="72"/>
      <c r="AI59" s="73" t="s">
        <v>26</v>
      </c>
      <c r="AJ59" s="74" t="s">
        <v>200</v>
      </c>
    </row>
    <row r="60" spans="2:36" x14ac:dyDescent="0.25">
      <c r="B60" s="49" t="s">
        <v>1266</v>
      </c>
      <c r="E60" s="55" t="str">
        <f t="array" ref="E60">IF(ISERROR(INDEX(ClassChart[],SMALL(IF(ClassChart[Make]=makeSelection,ROW(ClassChart[Make])),ROW(58:58))-2,2)),"",INDEX(ClassChart[],SMALL(IF(ClassChart[Make]=makeSelection,ROW(ClassChart[Make])),ROW(58:58))-2,2))</f>
        <v/>
      </c>
      <c r="F60" s="55" t="str">
        <f t="array" ref="F60">IF(ISERROR(INDEX(ClassChart[],SMALL(IF(ClassChart[Make]=makeSelection,ROW(ClassChart[Make])),ROW(58:58))-2,3)),"",INDEX(ClassChart[],SMALL(IF(ClassChart[Make]=makeSelection,ROW(ClassChart[Make])),ROW(58:58))-2,3))</f>
        <v/>
      </c>
      <c r="G60" s="55" t="str">
        <f t="array" ref="G60">IF(ISERROR(INDEX(ClassChart[],SMALL(IF(ClassChart[Make]=makeSelection,ROW(ClassChart[Make])),ROW(58:58))-2,4)),"",INDEX(ClassChart[],SMALL(IF(ClassChart[Make]=makeSelection,ROW(ClassChart[Make])),ROW(58:58))-2,4))</f>
        <v/>
      </c>
      <c r="H60" s="57"/>
      <c r="I60" s="114" t="str">
        <f t="shared" si="0"/>
        <v/>
      </c>
      <c r="J60" s="59" t="str">
        <f t="shared" si="1"/>
        <v/>
      </c>
      <c r="K60" s="111" t="e">
        <f t="shared" si="2"/>
        <v>#VALUE!</v>
      </c>
      <c r="L60" s="59" t="e">
        <f t="shared" si="3"/>
        <v>#VALUE!</v>
      </c>
      <c r="M60" s="47"/>
      <c r="Y60" s="9">
        <v>836</v>
      </c>
      <c r="Z60" s="9">
        <v>57</v>
      </c>
      <c r="AG60" s="72"/>
      <c r="AH60" s="72"/>
      <c r="AI60" s="73" t="s">
        <v>27</v>
      </c>
      <c r="AJ60" s="74" t="s">
        <v>196</v>
      </c>
    </row>
    <row r="61" spans="2:36" x14ac:dyDescent="0.25">
      <c r="E61" s="55" t="str">
        <f t="array" ref="E61">IF(ISERROR(INDEX(ClassChart[],SMALL(IF(ClassChart[Make]=makeSelection,ROW(ClassChart[Make])),ROW(59:59))-2,2)),"",INDEX(ClassChart[],SMALL(IF(ClassChart[Make]=makeSelection,ROW(ClassChart[Make])),ROW(59:59))-2,2))</f>
        <v/>
      </c>
      <c r="F61" s="55" t="str">
        <f t="array" ref="F61">IF(ISERROR(INDEX(ClassChart[],SMALL(IF(ClassChart[Make]=makeSelection,ROW(ClassChart[Make])),ROW(59:59))-2,3)),"",INDEX(ClassChart[],SMALL(IF(ClassChart[Make]=makeSelection,ROW(ClassChart[Make])),ROW(59:59))-2,3))</f>
        <v/>
      </c>
      <c r="G61" s="55" t="str">
        <f t="array" ref="G61">IF(ISERROR(INDEX(ClassChart[],SMALL(IF(ClassChart[Make]=makeSelection,ROW(ClassChart[Make])),ROW(59:59))-2,4)),"",INDEX(ClassChart[],SMALL(IF(ClassChart[Make]=makeSelection,ROW(ClassChart[Make])),ROW(59:59))-2,4))</f>
        <v/>
      </c>
      <c r="H61" s="57"/>
      <c r="I61" s="114" t="str">
        <f t="shared" si="0"/>
        <v/>
      </c>
      <c r="J61" s="59" t="str">
        <f t="shared" si="1"/>
        <v/>
      </c>
      <c r="K61" s="111" t="e">
        <f t="shared" si="2"/>
        <v>#VALUE!</v>
      </c>
      <c r="L61" s="59" t="e">
        <f t="shared" si="3"/>
        <v>#VALUE!</v>
      </c>
      <c r="M61" s="47"/>
      <c r="Y61" s="9">
        <v>851</v>
      </c>
      <c r="Z61" s="9">
        <v>58</v>
      </c>
      <c r="AG61" s="72"/>
      <c r="AH61" s="72"/>
      <c r="AI61" s="75" t="s">
        <v>28</v>
      </c>
      <c r="AJ61" s="74" t="s">
        <v>205</v>
      </c>
    </row>
    <row r="62" spans="2:36" x14ac:dyDescent="0.25">
      <c r="E62" s="55" t="str">
        <f t="array" ref="E62">IF(ISERROR(INDEX(ClassChart[],SMALL(IF(ClassChart[Make]=makeSelection,ROW(ClassChart[Make])),ROW(60:60))-2,2)),"",INDEX(ClassChart[],SMALL(IF(ClassChart[Make]=makeSelection,ROW(ClassChart[Make])),ROW(60:60))-2,2))</f>
        <v/>
      </c>
      <c r="F62" s="55" t="str">
        <f t="array" ref="F62">IF(ISERROR(INDEX(ClassChart[],SMALL(IF(ClassChart[Make]=makeSelection,ROW(ClassChart[Make])),ROW(60:60))-2,3)),"",INDEX(ClassChart[],SMALL(IF(ClassChart[Make]=makeSelection,ROW(ClassChart[Make])),ROW(60:60))-2,3))</f>
        <v/>
      </c>
      <c r="G62" s="55" t="str">
        <f t="array" ref="G62">IF(ISERROR(INDEX(ClassChart[],SMALL(IF(ClassChart[Make]=makeSelection,ROW(ClassChart[Make])),ROW(60:60))-2,4)),"",INDEX(ClassChart[],SMALL(IF(ClassChart[Make]=makeSelection,ROW(ClassChart[Make])),ROW(60:60))-2,4))</f>
        <v/>
      </c>
      <c r="H62" s="57"/>
      <c r="I62" s="114" t="str">
        <f t="shared" si="0"/>
        <v/>
      </c>
      <c r="J62" s="59" t="str">
        <f t="shared" si="1"/>
        <v/>
      </c>
      <c r="K62" s="111" t="e">
        <f t="shared" si="2"/>
        <v>#VALUE!</v>
      </c>
      <c r="L62" s="59" t="e">
        <f t="shared" si="3"/>
        <v>#VALUE!</v>
      </c>
      <c r="M62" s="47"/>
      <c r="Y62" s="9">
        <v>866</v>
      </c>
      <c r="Z62" s="9">
        <v>59</v>
      </c>
      <c r="AG62" s="72"/>
      <c r="AH62" s="72"/>
      <c r="AI62" s="75" t="s">
        <v>29</v>
      </c>
      <c r="AJ62" s="74" t="s">
        <v>185</v>
      </c>
    </row>
    <row r="63" spans="2:36" x14ac:dyDescent="0.25">
      <c r="E63" s="55" t="str">
        <f t="array" ref="E63">IF(ISERROR(INDEX(ClassChart[],SMALL(IF(ClassChart[Make]=makeSelection,ROW(ClassChart[Make])),ROW(61:61))-2,2)),"",INDEX(ClassChart[],SMALL(IF(ClassChart[Make]=makeSelection,ROW(ClassChart[Make])),ROW(61:61))-2,2))</f>
        <v/>
      </c>
      <c r="F63" s="55" t="str">
        <f t="array" ref="F63">IF(ISERROR(INDEX(ClassChart[],SMALL(IF(ClassChart[Make]=makeSelection,ROW(ClassChart[Make])),ROW(61:61))-2,3)),"",INDEX(ClassChart[],SMALL(IF(ClassChart[Make]=makeSelection,ROW(ClassChart[Make])),ROW(61:61))-2,3))</f>
        <v/>
      </c>
      <c r="G63" s="55" t="str">
        <f t="array" ref="G63">IF(ISERROR(INDEX(ClassChart[],SMALL(IF(ClassChart[Make]=makeSelection,ROW(ClassChart[Make])),ROW(61:61))-2,4)),"",INDEX(ClassChart[],SMALL(IF(ClassChart[Make]=makeSelection,ROW(ClassChart[Make])),ROW(61:61))-2,4))</f>
        <v/>
      </c>
      <c r="H63" s="57"/>
      <c r="I63" s="114" t="str">
        <f t="shared" si="0"/>
        <v/>
      </c>
      <c r="J63" s="59" t="str">
        <f t="shared" si="1"/>
        <v/>
      </c>
      <c r="K63" s="111" t="e">
        <f t="shared" si="2"/>
        <v>#VALUE!</v>
      </c>
      <c r="L63" s="59" t="e">
        <f t="shared" si="3"/>
        <v>#VALUE!</v>
      </c>
      <c r="M63" s="47"/>
      <c r="Y63" s="9">
        <v>881</v>
      </c>
      <c r="Z63" s="9">
        <v>60</v>
      </c>
      <c r="AG63" s="72"/>
      <c r="AH63" s="72"/>
      <c r="AI63" s="75" t="s">
        <v>30</v>
      </c>
      <c r="AJ63" s="74" t="s">
        <v>184</v>
      </c>
    </row>
    <row r="64" spans="2:36" x14ac:dyDescent="0.25">
      <c r="E64" s="55" t="str">
        <f t="array" ref="E64">IF(ISERROR(INDEX(ClassChart[],SMALL(IF(ClassChart[Make]=makeSelection,ROW(ClassChart[Make])),ROW(62:62))-2,2)),"",INDEX(ClassChart[],SMALL(IF(ClassChart[Make]=makeSelection,ROW(ClassChart[Make])),ROW(62:62))-2,2))</f>
        <v/>
      </c>
      <c r="F64" s="55" t="str">
        <f t="array" ref="F64">IF(ISERROR(INDEX(ClassChart[],SMALL(IF(ClassChart[Make]=makeSelection,ROW(ClassChart[Make])),ROW(62:62))-2,3)),"",INDEX(ClassChart[],SMALL(IF(ClassChart[Make]=makeSelection,ROW(ClassChart[Make])),ROW(62:62))-2,3))</f>
        <v/>
      </c>
      <c r="G64" s="55" t="str">
        <f t="array" ref="G64">IF(ISERROR(INDEX(ClassChart[],SMALL(IF(ClassChart[Make]=makeSelection,ROW(ClassChart[Make])),ROW(62:62))-2,4)),"",INDEX(ClassChart[],SMALL(IF(ClassChart[Make]=makeSelection,ROW(ClassChart[Make])),ROW(62:62))-2,4))</f>
        <v/>
      </c>
      <c r="H64" s="57"/>
      <c r="I64" s="114" t="str">
        <f t="shared" si="0"/>
        <v/>
      </c>
      <c r="J64" s="59" t="str">
        <f t="shared" si="1"/>
        <v/>
      </c>
      <c r="K64" s="111" t="e">
        <f t="shared" si="2"/>
        <v>#VALUE!</v>
      </c>
      <c r="L64" s="59" t="e">
        <f t="shared" si="3"/>
        <v>#VALUE!</v>
      </c>
      <c r="M64" s="47"/>
      <c r="Y64" s="9">
        <v>896</v>
      </c>
      <c r="Z64" s="9">
        <v>61</v>
      </c>
      <c r="AG64" s="72"/>
      <c r="AH64" s="72"/>
      <c r="AI64" s="75" t="s">
        <v>31</v>
      </c>
      <c r="AJ64" s="74" t="s">
        <v>183</v>
      </c>
    </row>
    <row r="65" spans="5:36" x14ac:dyDescent="0.25">
      <c r="E65" s="55" t="str">
        <f t="array" ref="E65">IF(ISERROR(INDEX(ClassChart[],SMALL(IF(ClassChart[Make]=makeSelection,ROW(ClassChart[Make])),ROW(63:63))-2,2)),"",INDEX(ClassChart[],SMALL(IF(ClassChart[Make]=makeSelection,ROW(ClassChart[Make])),ROW(63:63))-2,2))</f>
        <v/>
      </c>
      <c r="F65" s="55" t="str">
        <f t="array" ref="F65">IF(ISERROR(INDEX(ClassChart[],SMALL(IF(ClassChart[Make]=makeSelection,ROW(ClassChart[Make])),ROW(63:63))-2,3)),"",INDEX(ClassChart[],SMALL(IF(ClassChart[Make]=makeSelection,ROW(ClassChart[Make])),ROW(63:63))-2,3))</f>
        <v/>
      </c>
      <c r="G65" s="55" t="str">
        <f t="array" ref="G65">IF(ISERROR(INDEX(ClassChart[],SMALL(IF(ClassChart[Make]=makeSelection,ROW(ClassChart[Make])),ROW(63:63))-2,4)),"",INDEX(ClassChart[],SMALL(IF(ClassChart[Make]=makeSelection,ROW(ClassChart[Make])),ROW(63:63))-2,4))</f>
        <v/>
      </c>
      <c r="H65" s="57"/>
      <c r="I65" s="114" t="str">
        <f t="shared" si="0"/>
        <v/>
      </c>
      <c r="J65" s="59" t="str">
        <f t="shared" si="1"/>
        <v/>
      </c>
      <c r="K65" s="111" t="e">
        <f t="shared" si="2"/>
        <v>#VALUE!</v>
      </c>
      <c r="L65" s="59" t="e">
        <f t="shared" si="3"/>
        <v>#VALUE!</v>
      </c>
      <c r="M65" s="47"/>
      <c r="Y65" s="9">
        <v>911</v>
      </c>
      <c r="Z65" s="9">
        <v>62</v>
      </c>
      <c r="AG65" s="72"/>
      <c r="AH65" s="72"/>
      <c r="AI65" s="75" t="s">
        <v>32</v>
      </c>
      <c r="AJ65" s="74" t="s">
        <v>182</v>
      </c>
    </row>
    <row r="66" spans="5:36" x14ac:dyDescent="0.25">
      <c r="E66" s="55" t="str">
        <f t="array" ref="E66">IF(ISERROR(INDEX(ClassChart[],SMALL(IF(ClassChart[Make]=makeSelection,ROW(ClassChart[Make])),ROW(64:64))-2,2)),"",INDEX(ClassChart[],SMALL(IF(ClassChart[Make]=makeSelection,ROW(ClassChart[Make])),ROW(64:64))-2,2))</f>
        <v/>
      </c>
      <c r="F66" s="55" t="str">
        <f t="array" ref="F66">IF(ISERROR(INDEX(ClassChart[],SMALL(IF(ClassChart[Make]=makeSelection,ROW(ClassChart[Make])),ROW(64:64))-2,3)),"",INDEX(ClassChart[],SMALL(IF(ClassChart[Make]=makeSelection,ROW(ClassChart[Make])),ROW(64:64))-2,3))</f>
        <v/>
      </c>
      <c r="G66" s="55" t="str">
        <f t="array" ref="G66">IF(ISERROR(INDEX(ClassChart[],SMALL(IF(ClassChart[Make]=makeSelection,ROW(ClassChart[Make])),ROW(64:64))-2,4)),"",INDEX(ClassChart[],SMALL(IF(ClassChart[Make]=makeSelection,ROW(ClassChart[Make])),ROW(64:64))-2,4))</f>
        <v/>
      </c>
      <c r="H66" s="57"/>
      <c r="I66" s="114" t="str">
        <f t="shared" si="0"/>
        <v/>
      </c>
      <c r="J66" s="59" t="str">
        <f t="shared" si="1"/>
        <v/>
      </c>
      <c r="K66" s="111" t="e">
        <f t="shared" si="2"/>
        <v>#VALUE!</v>
      </c>
      <c r="L66" s="59" t="e">
        <f t="shared" si="3"/>
        <v>#VALUE!</v>
      </c>
      <c r="M66" s="47"/>
      <c r="Y66" s="9">
        <v>926</v>
      </c>
      <c r="Z66" s="9">
        <v>63</v>
      </c>
      <c r="AG66" s="72"/>
      <c r="AH66" s="72"/>
      <c r="AI66" s="75" t="s">
        <v>33</v>
      </c>
      <c r="AJ66" s="74" t="s">
        <v>181</v>
      </c>
    </row>
    <row r="67" spans="5:36" x14ac:dyDescent="0.25">
      <c r="E67" s="55" t="str">
        <f t="array" ref="E67">IF(ISERROR(INDEX(ClassChart[],SMALL(IF(ClassChart[Make]=makeSelection,ROW(ClassChart[Make])),ROW(65:65))-2,2)),"",INDEX(ClassChart[],SMALL(IF(ClassChart[Make]=makeSelection,ROW(ClassChart[Make])),ROW(65:65))-2,2))</f>
        <v/>
      </c>
      <c r="F67" s="55" t="str">
        <f t="array" ref="F67">IF(ISERROR(INDEX(ClassChart[],SMALL(IF(ClassChart[Make]=makeSelection,ROW(ClassChart[Make])),ROW(65:65))-2,3)),"",INDEX(ClassChart[],SMALL(IF(ClassChart[Make]=makeSelection,ROW(ClassChart[Make])),ROW(65:65))-2,3))</f>
        <v/>
      </c>
      <c r="G67" s="55" t="str">
        <f t="array" ref="G67">IF(ISERROR(INDEX(ClassChart[],SMALL(IF(ClassChart[Make]=makeSelection,ROW(ClassChart[Make])),ROW(65:65))-2,4)),"",INDEX(ClassChart[],SMALL(IF(ClassChart[Make]=makeSelection,ROW(ClassChart[Make])),ROW(65:65))-2,4))</f>
        <v/>
      </c>
      <c r="H67" s="57"/>
      <c r="I67" s="114" t="str">
        <f t="shared" si="0"/>
        <v/>
      </c>
      <c r="J67" s="59" t="str">
        <f t="shared" si="1"/>
        <v/>
      </c>
      <c r="K67" s="111" t="e">
        <f t="shared" si="2"/>
        <v>#VALUE!</v>
      </c>
      <c r="L67" s="59" t="e">
        <f t="shared" si="3"/>
        <v>#VALUE!</v>
      </c>
      <c r="M67" s="47"/>
      <c r="Y67" s="9">
        <v>941</v>
      </c>
      <c r="Z67" s="9">
        <v>64</v>
      </c>
      <c r="AG67" s="72"/>
      <c r="AH67" s="72"/>
      <c r="AI67" s="75" t="s">
        <v>34</v>
      </c>
      <c r="AJ67" s="74" t="s">
        <v>180</v>
      </c>
    </row>
    <row r="68" spans="5:36" x14ac:dyDescent="0.25">
      <c r="E68" s="55" t="str">
        <f t="array" ref="E68">IF(ISERROR(INDEX(ClassChart[],SMALL(IF(ClassChart[Make]=makeSelection,ROW(ClassChart[Make])),ROW(66:66))-2,2)),"",INDEX(ClassChart[],SMALL(IF(ClassChart[Make]=makeSelection,ROW(ClassChart[Make])),ROW(66:66))-2,2))</f>
        <v/>
      </c>
      <c r="F68" s="55" t="str">
        <f t="array" ref="F68">IF(ISERROR(INDEX(ClassChart[],SMALL(IF(ClassChart[Make]=makeSelection,ROW(ClassChart[Make])),ROW(66:66))-2,3)),"",INDEX(ClassChart[],SMALL(IF(ClassChart[Make]=makeSelection,ROW(ClassChart[Make])),ROW(66:66))-2,3))</f>
        <v/>
      </c>
      <c r="G68" s="55" t="str">
        <f t="array" ref="G68">IF(ISERROR(INDEX(ClassChart[],SMALL(IF(ClassChart[Make]=makeSelection,ROW(ClassChart[Make])),ROW(66:66))-2,4)),"",INDEX(ClassChart[],SMALL(IF(ClassChart[Make]=makeSelection,ROW(ClassChart[Make])),ROW(66:66))-2,4))</f>
        <v/>
      </c>
      <c r="H68" s="57"/>
      <c r="I68" s="114" t="str">
        <f t="shared" ref="I68:I131" si="5">IF(F68&lt;&gt;"DYNO",LEFT(F68,3),F68)</f>
        <v/>
      </c>
      <c r="J68" s="59" t="str">
        <f t="shared" ref="J68:J131" si="6">IF(I68&lt;&gt;"DYNO",RIGHT(I68,1),"DY")</f>
        <v/>
      </c>
      <c r="K68" s="111" t="e">
        <f t="shared" ref="K68:K131" si="7">RIGHT(F68,LEN(F68)-3)</f>
        <v>#VALUE!</v>
      </c>
      <c r="L68" s="59" t="e">
        <f t="shared" ref="L68:L131" si="8">IF(K68="**",14,IF(K68="*",7,0))</f>
        <v>#VALUE!</v>
      </c>
      <c r="M68" s="47"/>
      <c r="Y68" s="9">
        <v>956</v>
      </c>
      <c r="Z68" s="9">
        <v>65</v>
      </c>
      <c r="AG68" s="72"/>
      <c r="AH68" s="72"/>
      <c r="AI68" s="73" t="s">
        <v>35</v>
      </c>
      <c r="AJ68" s="74" t="s">
        <v>1295</v>
      </c>
    </row>
    <row r="69" spans="5:36" x14ac:dyDescent="0.25">
      <c r="E69" s="55" t="str">
        <f t="array" ref="E69">IF(ISERROR(INDEX(ClassChart[],SMALL(IF(ClassChart[Make]=makeSelection,ROW(ClassChart[Make])),ROW(67:67))-2,2)),"",INDEX(ClassChart[],SMALL(IF(ClassChart[Make]=makeSelection,ROW(ClassChart[Make])),ROW(67:67))-2,2))</f>
        <v/>
      </c>
      <c r="F69" s="55" t="str">
        <f t="array" ref="F69">IF(ISERROR(INDEX(ClassChart[],SMALL(IF(ClassChart[Make]=makeSelection,ROW(ClassChart[Make])),ROW(67:67))-2,3)),"",INDEX(ClassChart[],SMALL(IF(ClassChart[Make]=makeSelection,ROW(ClassChart[Make])),ROW(67:67))-2,3))</f>
        <v/>
      </c>
      <c r="G69" s="55" t="str">
        <f t="array" ref="G69">IF(ISERROR(INDEX(ClassChart[],SMALL(IF(ClassChart[Make]=makeSelection,ROW(ClassChart[Make])),ROW(67:67))-2,4)),"",INDEX(ClassChart[],SMALL(IF(ClassChart[Make]=makeSelection,ROW(ClassChart[Make])),ROW(67:67))-2,4))</f>
        <v/>
      </c>
      <c r="H69" s="57"/>
      <c r="I69" s="114" t="str">
        <f t="shared" si="5"/>
        <v/>
      </c>
      <c r="J69" s="59" t="str">
        <f t="shared" si="6"/>
        <v/>
      </c>
      <c r="K69" s="111" t="e">
        <f t="shared" si="7"/>
        <v>#VALUE!</v>
      </c>
      <c r="L69" s="59" t="e">
        <f t="shared" si="8"/>
        <v>#VALUE!</v>
      </c>
      <c r="M69" s="47"/>
      <c r="Y69" s="9">
        <v>971</v>
      </c>
      <c r="Z69" s="9">
        <v>66</v>
      </c>
      <c r="AG69" s="76"/>
      <c r="AH69" s="76"/>
      <c r="AI69" s="73" t="s">
        <v>36</v>
      </c>
      <c r="AJ69" s="74" t="s">
        <v>1295</v>
      </c>
    </row>
    <row r="70" spans="5:36" x14ac:dyDescent="0.25">
      <c r="E70" s="55" t="str">
        <f t="array" ref="E70">IF(ISERROR(INDEX(ClassChart[],SMALL(IF(ClassChart[Make]=makeSelection,ROW(ClassChart[Make])),ROW(68:68))-2,2)),"",INDEX(ClassChart[],SMALL(IF(ClassChart[Make]=makeSelection,ROW(ClassChart[Make])),ROW(68:68))-2,2))</f>
        <v/>
      </c>
      <c r="F70" s="55" t="str">
        <f t="array" ref="F70">IF(ISERROR(INDEX(ClassChart[],SMALL(IF(ClassChart[Make]=makeSelection,ROW(ClassChart[Make])),ROW(68:68))-2,3)),"",INDEX(ClassChart[],SMALL(IF(ClassChart[Make]=makeSelection,ROW(ClassChart[Make])),ROW(68:68))-2,3))</f>
        <v/>
      </c>
      <c r="G70" s="55" t="str">
        <f t="array" ref="G70">IF(ISERROR(INDEX(ClassChart[],SMALL(IF(ClassChart[Make]=makeSelection,ROW(ClassChart[Make])),ROW(68:68))-2,4)),"",INDEX(ClassChart[],SMALL(IF(ClassChart[Make]=makeSelection,ROW(ClassChart[Make])),ROW(68:68))-2,4))</f>
        <v/>
      </c>
      <c r="H70" s="57"/>
      <c r="I70" s="114" t="str">
        <f t="shared" si="5"/>
        <v/>
      </c>
      <c r="J70" s="59" t="str">
        <f t="shared" si="6"/>
        <v/>
      </c>
      <c r="K70" s="111" t="e">
        <f t="shared" si="7"/>
        <v>#VALUE!</v>
      </c>
      <c r="L70" s="59" t="e">
        <f t="shared" si="8"/>
        <v>#VALUE!</v>
      </c>
      <c r="M70" s="47"/>
      <c r="Y70" s="9">
        <v>986</v>
      </c>
      <c r="Z70" s="9">
        <v>67</v>
      </c>
      <c r="AG70" s="76"/>
      <c r="AH70" s="72"/>
      <c r="AI70" s="77"/>
      <c r="AJ70" s="76"/>
    </row>
    <row r="71" spans="5:36" x14ac:dyDescent="0.25">
      <c r="E71" s="55" t="str">
        <f t="array" ref="E71">IF(ISERROR(INDEX(ClassChart[],SMALL(IF(ClassChart[Make]=makeSelection,ROW(ClassChart[Make])),ROW(69:69))-2,2)),"",INDEX(ClassChart[],SMALL(IF(ClassChart[Make]=makeSelection,ROW(ClassChart[Make])),ROW(69:69))-2,2))</f>
        <v/>
      </c>
      <c r="F71" s="55" t="str">
        <f t="array" ref="F71">IF(ISERROR(INDEX(ClassChart[],SMALL(IF(ClassChart[Make]=makeSelection,ROW(ClassChart[Make])),ROW(69:69))-2,3)),"",INDEX(ClassChart[],SMALL(IF(ClassChart[Make]=makeSelection,ROW(ClassChart[Make])),ROW(69:69))-2,3))</f>
        <v/>
      </c>
      <c r="G71" s="55" t="str">
        <f t="array" ref="G71">IF(ISERROR(INDEX(ClassChart[],SMALL(IF(ClassChart[Make]=makeSelection,ROW(ClassChart[Make])),ROW(69:69))-2,4)),"",INDEX(ClassChart[],SMALL(IF(ClassChart[Make]=makeSelection,ROW(ClassChart[Make])),ROW(69:69))-2,4))</f>
        <v/>
      </c>
      <c r="H71" s="57"/>
      <c r="I71" s="114" t="str">
        <f t="shared" si="5"/>
        <v/>
      </c>
      <c r="J71" s="59" t="str">
        <f t="shared" si="6"/>
        <v/>
      </c>
      <c r="K71" s="111" t="e">
        <f t="shared" si="7"/>
        <v>#VALUE!</v>
      </c>
      <c r="L71" s="59" t="e">
        <f t="shared" si="8"/>
        <v>#VALUE!</v>
      </c>
      <c r="M71" s="47"/>
      <c r="Y71" s="9">
        <v>1001</v>
      </c>
      <c r="Z71" s="9">
        <v>68</v>
      </c>
      <c r="AG71" s="71" t="str">
        <f>VLOOKUP(Calculator!$Q$13,Formulas!AI72:AJ85,2,FALSE)</f>
        <v>NXC</v>
      </c>
      <c r="AH71" s="72"/>
      <c r="AI71" s="71" t="s">
        <v>185</v>
      </c>
      <c r="AJ71" s="72"/>
    </row>
    <row r="72" spans="5:36" x14ac:dyDescent="0.25">
      <c r="E72" s="55" t="str">
        <f t="array" ref="E72">IF(ISERROR(INDEX(ClassChart[],SMALL(IF(ClassChart[Make]=makeSelection,ROW(ClassChart[Make])),ROW(70:70))-2,2)),"",INDEX(ClassChart[],SMALL(IF(ClassChart[Make]=makeSelection,ROW(ClassChart[Make])),ROW(70:70))-2,2))</f>
        <v/>
      </c>
      <c r="F72" s="55" t="str">
        <f t="array" ref="F72">IF(ISERROR(INDEX(ClassChart[],SMALL(IF(ClassChart[Make]=makeSelection,ROW(ClassChart[Make])),ROW(70:70))-2,3)),"",INDEX(ClassChart[],SMALL(IF(ClassChart[Make]=makeSelection,ROW(ClassChart[Make])),ROW(70:70))-2,3))</f>
        <v/>
      </c>
      <c r="G72" s="55" t="str">
        <f t="array" ref="G72">IF(ISERROR(INDEX(ClassChart[],SMALL(IF(ClassChart[Make]=makeSelection,ROW(ClassChart[Make])),ROW(70:70))-2,4)),"",INDEX(ClassChart[],SMALL(IF(ClassChart[Make]=makeSelection,ROW(ClassChart[Make])),ROW(70:70))-2,4))</f>
        <v/>
      </c>
      <c r="H72" s="57"/>
      <c r="I72" s="114" t="str">
        <f t="shared" si="5"/>
        <v/>
      </c>
      <c r="J72" s="59" t="str">
        <f t="shared" si="6"/>
        <v/>
      </c>
      <c r="K72" s="111" t="e">
        <f t="shared" si="7"/>
        <v>#VALUE!</v>
      </c>
      <c r="L72" s="59" t="e">
        <f t="shared" si="8"/>
        <v>#VALUE!</v>
      </c>
      <c r="M72" s="47"/>
      <c r="Y72" s="9">
        <v>1016</v>
      </c>
      <c r="Z72" s="9">
        <v>69</v>
      </c>
      <c r="AG72" s="72"/>
      <c r="AH72" s="72"/>
      <c r="AI72" s="78" t="s">
        <v>23</v>
      </c>
      <c r="AJ72" s="74" t="s">
        <v>1146</v>
      </c>
    </row>
    <row r="73" spans="5:36" x14ac:dyDescent="0.25">
      <c r="E73" s="55" t="str">
        <f t="array" ref="E73">IF(ISERROR(INDEX(ClassChart[],SMALL(IF(ClassChart[Make]=makeSelection,ROW(ClassChart[Make])),ROW(71:71))-2,2)),"",INDEX(ClassChart[],SMALL(IF(ClassChart[Make]=makeSelection,ROW(ClassChart[Make])),ROW(71:71))-2,2))</f>
        <v/>
      </c>
      <c r="F73" s="55" t="str">
        <f t="array" ref="F73">IF(ISERROR(INDEX(ClassChart[],SMALL(IF(ClassChart[Make]=makeSelection,ROW(ClassChart[Make])),ROW(71:71))-2,3)),"",INDEX(ClassChart[],SMALL(IF(ClassChart[Make]=makeSelection,ROW(ClassChart[Make])),ROW(71:71))-2,3))</f>
        <v/>
      </c>
      <c r="G73" s="55" t="str">
        <f t="array" ref="G73">IF(ISERROR(INDEX(ClassChart[],SMALL(IF(ClassChart[Make]=makeSelection,ROW(ClassChart[Make])),ROW(71:71))-2,4)),"",INDEX(ClassChart[],SMALL(IF(ClassChart[Make]=makeSelection,ROW(ClassChart[Make])),ROW(71:71))-2,4))</f>
        <v/>
      </c>
      <c r="H73" s="57"/>
      <c r="I73" s="114" t="str">
        <f t="shared" si="5"/>
        <v/>
      </c>
      <c r="J73" s="59" t="str">
        <f t="shared" si="6"/>
        <v/>
      </c>
      <c r="K73" s="111" t="e">
        <f t="shared" si="7"/>
        <v>#VALUE!</v>
      </c>
      <c r="L73" s="59" t="e">
        <f t="shared" si="8"/>
        <v>#VALUE!</v>
      </c>
      <c r="M73" s="47"/>
      <c r="Y73" s="9">
        <v>1031</v>
      </c>
      <c r="Z73" s="9">
        <v>70</v>
      </c>
      <c r="AG73" s="72"/>
      <c r="AH73" s="72"/>
      <c r="AI73" s="75" t="s">
        <v>24</v>
      </c>
      <c r="AJ73" s="74" t="s">
        <v>192</v>
      </c>
    </row>
    <row r="74" spans="5:36" x14ac:dyDescent="0.25">
      <c r="E74" s="55" t="str">
        <f t="array" ref="E74">IF(ISERROR(INDEX(ClassChart[],SMALL(IF(ClassChart[Make]=makeSelection,ROW(ClassChart[Make])),ROW(72:72))-2,2)),"",INDEX(ClassChart[],SMALL(IF(ClassChart[Make]=makeSelection,ROW(ClassChart[Make])),ROW(72:72))-2,2))</f>
        <v/>
      </c>
      <c r="F74" s="55" t="str">
        <f t="array" ref="F74">IF(ISERROR(INDEX(ClassChart[],SMALL(IF(ClassChart[Make]=makeSelection,ROW(ClassChart[Make])),ROW(72:72))-2,3)),"",INDEX(ClassChart[],SMALL(IF(ClassChart[Make]=makeSelection,ROW(ClassChart[Make])),ROW(72:72))-2,3))</f>
        <v/>
      </c>
      <c r="G74" s="55" t="str">
        <f t="array" ref="G74">IF(ISERROR(INDEX(ClassChart[],SMALL(IF(ClassChart[Make]=makeSelection,ROW(ClassChart[Make])),ROW(72:72))-2,4)),"",INDEX(ClassChart[],SMALL(IF(ClassChart[Make]=makeSelection,ROW(ClassChart[Make])),ROW(72:72))-2,4))</f>
        <v/>
      </c>
      <c r="H74" s="57"/>
      <c r="I74" s="114" t="str">
        <f t="shared" si="5"/>
        <v/>
      </c>
      <c r="J74" s="59" t="str">
        <f t="shared" si="6"/>
        <v/>
      </c>
      <c r="K74" s="111" t="e">
        <f t="shared" si="7"/>
        <v>#VALUE!</v>
      </c>
      <c r="L74" s="59" t="e">
        <f t="shared" si="8"/>
        <v>#VALUE!</v>
      </c>
      <c r="M74" s="47"/>
      <c r="Y74" s="9">
        <v>1046</v>
      </c>
      <c r="Z74" s="9">
        <v>71</v>
      </c>
      <c r="AG74" s="72"/>
      <c r="AH74" s="72"/>
      <c r="AI74" s="75" t="s">
        <v>25</v>
      </c>
      <c r="AJ74" s="74" t="s">
        <v>200</v>
      </c>
    </row>
    <row r="75" spans="5:36" x14ac:dyDescent="0.25">
      <c r="E75" s="55" t="str">
        <f t="array" ref="E75">IF(ISERROR(INDEX(ClassChart[],SMALL(IF(ClassChart[Make]=makeSelection,ROW(ClassChart[Make])),ROW(73:73))-2,2)),"",INDEX(ClassChart[],SMALL(IF(ClassChart[Make]=makeSelection,ROW(ClassChart[Make])),ROW(73:73))-2,2))</f>
        <v/>
      </c>
      <c r="F75" s="55" t="str">
        <f t="array" ref="F75">IF(ISERROR(INDEX(ClassChart[],SMALL(IF(ClassChart[Make]=makeSelection,ROW(ClassChart[Make])),ROW(73:73))-2,3)),"",INDEX(ClassChart[],SMALL(IF(ClassChart[Make]=makeSelection,ROW(ClassChart[Make])),ROW(73:73))-2,3))</f>
        <v/>
      </c>
      <c r="G75" s="55" t="str">
        <f t="array" ref="G75">IF(ISERROR(INDEX(ClassChart[],SMALL(IF(ClassChart[Make]=makeSelection,ROW(ClassChart[Make])),ROW(73:73))-2,4)),"",INDEX(ClassChart[],SMALL(IF(ClassChart[Make]=makeSelection,ROW(ClassChart[Make])),ROW(73:73))-2,4))</f>
        <v/>
      </c>
      <c r="H75" s="57"/>
      <c r="I75" s="114" t="str">
        <f t="shared" si="5"/>
        <v/>
      </c>
      <c r="J75" s="59" t="str">
        <f t="shared" si="6"/>
        <v/>
      </c>
      <c r="K75" s="111" t="e">
        <f t="shared" si="7"/>
        <v>#VALUE!</v>
      </c>
      <c r="L75" s="59" t="e">
        <f t="shared" si="8"/>
        <v>#VALUE!</v>
      </c>
      <c r="M75" s="47"/>
      <c r="Y75" s="9">
        <v>1061</v>
      </c>
      <c r="Z75" s="9">
        <v>72</v>
      </c>
      <c r="AG75" s="72"/>
      <c r="AH75" s="72"/>
      <c r="AI75" s="73" t="s">
        <v>26</v>
      </c>
      <c r="AJ75" s="74" t="s">
        <v>196</v>
      </c>
    </row>
    <row r="76" spans="5:36" x14ac:dyDescent="0.25">
      <c r="E76" s="55" t="str">
        <f t="array" ref="E76">IF(ISERROR(INDEX(ClassChart[],SMALL(IF(ClassChart[Make]=makeSelection,ROW(ClassChart[Make])),ROW(74:74))-2,2)),"",INDEX(ClassChart[],SMALL(IF(ClassChart[Make]=makeSelection,ROW(ClassChart[Make])),ROW(74:74))-2,2))</f>
        <v/>
      </c>
      <c r="F76" s="55" t="str">
        <f t="array" ref="F76">IF(ISERROR(INDEX(ClassChart[],SMALL(IF(ClassChart[Make]=makeSelection,ROW(ClassChart[Make])),ROW(74:74))-2,3)),"",INDEX(ClassChart[],SMALL(IF(ClassChart[Make]=makeSelection,ROW(ClassChart[Make])),ROW(74:74))-2,3))</f>
        <v/>
      </c>
      <c r="G76" s="55" t="str">
        <f t="array" ref="G76">IF(ISERROR(INDEX(ClassChart[],SMALL(IF(ClassChart[Make]=makeSelection,ROW(ClassChart[Make])),ROW(74:74))-2,4)),"",INDEX(ClassChart[],SMALL(IF(ClassChart[Make]=makeSelection,ROW(ClassChart[Make])),ROW(74:74))-2,4))</f>
        <v/>
      </c>
      <c r="H76" s="57"/>
      <c r="I76" s="114" t="str">
        <f t="shared" si="5"/>
        <v/>
      </c>
      <c r="J76" s="59" t="str">
        <f t="shared" si="6"/>
        <v/>
      </c>
      <c r="K76" s="111" t="e">
        <f t="shared" si="7"/>
        <v>#VALUE!</v>
      </c>
      <c r="L76" s="59" t="e">
        <f t="shared" si="8"/>
        <v>#VALUE!</v>
      </c>
      <c r="M76" s="47"/>
      <c r="Y76" s="9">
        <v>1076</v>
      </c>
      <c r="Z76" s="9">
        <v>73</v>
      </c>
      <c r="AG76" s="72"/>
      <c r="AH76" s="72"/>
      <c r="AI76" s="73" t="s">
        <v>27</v>
      </c>
      <c r="AJ76" s="74" t="s">
        <v>205</v>
      </c>
    </row>
    <row r="77" spans="5:36" x14ac:dyDescent="0.25">
      <c r="E77" s="55" t="str">
        <f t="array" ref="E77">IF(ISERROR(INDEX(ClassChart[],SMALL(IF(ClassChart[Make]=makeSelection,ROW(ClassChart[Make])),ROW(75:75))-2,2)),"",INDEX(ClassChart[],SMALL(IF(ClassChart[Make]=makeSelection,ROW(ClassChart[Make])),ROW(75:75))-2,2))</f>
        <v/>
      </c>
      <c r="F77" s="55" t="str">
        <f t="array" ref="F77">IF(ISERROR(INDEX(ClassChart[],SMALL(IF(ClassChart[Make]=makeSelection,ROW(ClassChart[Make])),ROW(75:75))-2,3)),"",INDEX(ClassChart[],SMALL(IF(ClassChart[Make]=makeSelection,ROW(ClassChart[Make])),ROW(75:75))-2,3))</f>
        <v/>
      </c>
      <c r="G77" s="55" t="str">
        <f t="array" ref="G77">IF(ISERROR(INDEX(ClassChart[],SMALL(IF(ClassChart[Make]=makeSelection,ROW(ClassChart[Make])),ROW(75:75))-2,4)),"",INDEX(ClassChart[],SMALL(IF(ClassChart[Make]=makeSelection,ROW(ClassChart[Make])),ROW(75:75))-2,4))</f>
        <v/>
      </c>
      <c r="H77" s="57"/>
      <c r="I77" s="114" t="str">
        <f t="shared" si="5"/>
        <v/>
      </c>
      <c r="J77" s="59" t="str">
        <f t="shared" si="6"/>
        <v/>
      </c>
      <c r="K77" s="111" t="e">
        <f t="shared" si="7"/>
        <v>#VALUE!</v>
      </c>
      <c r="L77" s="59" t="e">
        <f t="shared" si="8"/>
        <v>#VALUE!</v>
      </c>
      <c r="M77" s="47"/>
      <c r="Y77" s="9">
        <v>1091</v>
      </c>
      <c r="Z77" s="9">
        <v>74</v>
      </c>
      <c r="AG77" s="72"/>
      <c r="AH77" s="72"/>
      <c r="AI77" s="75" t="s">
        <v>28</v>
      </c>
      <c r="AJ77" s="74" t="s">
        <v>185</v>
      </c>
    </row>
    <row r="78" spans="5:36" x14ac:dyDescent="0.25">
      <c r="E78" s="55" t="str">
        <f t="array" ref="E78">IF(ISERROR(INDEX(ClassChart[],SMALL(IF(ClassChart[Make]=makeSelection,ROW(ClassChart[Make])),ROW(76:76))-2,2)),"",INDEX(ClassChart[],SMALL(IF(ClassChart[Make]=makeSelection,ROW(ClassChart[Make])),ROW(76:76))-2,2))</f>
        <v/>
      </c>
      <c r="F78" s="55" t="str">
        <f t="array" ref="F78">IF(ISERROR(INDEX(ClassChart[],SMALL(IF(ClassChart[Make]=makeSelection,ROW(ClassChart[Make])),ROW(76:76))-2,3)),"",INDEX(ClassChart[],SMALL(IF(ClassChart[Make]=makeSelection,ROW(ClassChart[Make])),ROW(76:76))-2,3))</f>
        <v/>
      </c>
      <c r="G78" s="55" t="str">
        <f t="array" ref="G78">IF(ISERROR(INDEX(ClassChart[],SMALL(IF(ClassChart[Make]=makeSelection,ROW(ClassChart[Make])),ROW(76:76))-2,4)),"",INDEX(ClassChart[],SMALL(IF(ClassChart[Make]=makeSelection,ROW(ClassChart[Make])),ROW(76:76))-2,4))</f>
        <v/>
      </c>
      <c r="H78" s="57"/>
      <c r="I78" s="114" t="str">
        <f t="shared" si="5"/>
        <v/>
      </c>
      <c r="J78" s="59" t="str">
        <f t="shared" si="6"/>
        <v/>
      </c>
      <c r="K78" s="111" t="e">
        <f t="shared" si="7"/>
        <v>#VALUE!</v>
      </c>
      <c r="L78" s="59" t="e">
        <f t="shared" si="8"/>
        <v>#VALUE!</v>
      </c>
      <c r="M78" s="47"/>
      <c r="Y78" s="9">
        <v>1106</v>
      </c>
      <c r="Z78" s="9">
        <v>75</v>
      </c>
      <c r="AG78" s="72"/>
      <c r="AH78" s="72"/>
      <c r="AI78" s="75" t="s">
        <v>29</v>
      </c>
      <c r="AJ78" s="74" t="s">
        <v>184</v>
      </c>
    </row>
    <row r="79" spans="5:36" x14ac:dyDescent="0.25">
      <c r="E79" s="55" t="str">
        <f t="array" ref="E79">IF(ISERROR(INDEX(ClassChart[],SMALL(IF(ClassChart[Make]=makeSelection,ROW(ClassChart[Make])),ROW(77:77))-2,2)),"",INDEX(ClassChart[],SMALL(IF(ClassChart[Make]=makeSelection,ROW(ClassChart[Make])),ROW(77:77))-2,2))</f>
        <v/>
      </c>
      <c r="F79" s="55" t="str">
        <f t="array" ref="F79">IF(ISERROR(INDEX(ClassChart[],SMALL(IF(ClassChart[Make]=makeSelection,ROW(ClassChart[Make])),ROW(77:77))-2,3)),"",INDEX(ClassChart[],SMALL(IF(ClassChart[Make]=makeSelection,ROW(ClassChart[Make])),ROW(77:77))-2,3))</f>
        <v/>
      </c>
      <c r="G79" s="55" t="str">
        <f t="array" ref="G79">IF(ISERROR(INDEX(ClassChart[],SMALL(IF(ClassChart[Make]=makeSelection,ROW(ClassChart[Make])),ROW(77:77))-2,4)),"",INDEX(ClassChart[],SMALL(IF(ClassChart[Make]=makeSelection,ROW(ClassChart[Make])),ROW(77:77))-2,4))</f>
        <v/>
      </c>
      <c r="H79" s="57"/>
      <c r="I79" s="114" t="str">
        <f t="shared" si="5"/>
        <v/>
      </c>
      <c r="J79" s="59" t="str">
        <f t="shared" si="6"/>
        <v/>
      </c>
      <c r="K79" s="111" t="e">
        <f t="shared" si="7"/>
        <v>#VALUE!</v>
      </c>
      <c r="L79" s="59" t="e">
        <f t="shared" si="8"/>
        <v>#VALUE!</v>
      </c>
      <c r="M79" s="47"/>
      <c r="Y79" s="9">
        <v>1121</v>
      </c>
      <c r="Z79" s="9">
        <v>76</v>
      </c>
      <c r="AG79" s="72"/>
      <c r="AH79" s="72"/>
      <c r="AI79" s="75" t="s">
        <v>30</v>
      </c>
      <c r="AJ79" s="74" t="s">
        <v>183</v>
      </c>
    </row>
    <row r="80" spans="5:36" x14ac:dyDescent="0.25">
      <c r="E80" s="55" t="str">
        <f t="array" ref="E80">IF(ISERROR(INDEX(ClassChart[],SMALL(IF(ClassChart[Make]=makeSelection,ROW(ClassChart[Make])),ROW(78:78))-2,2)),"",INDEX(ClassChart[],SMALL(IF(ClassChart[Make]=makeSelection,ROW(ClassChart[Make])),ROW(78:78))-2,2))</f>
        <v/>
      </c>
      <c r="F80" s="55" t="str">
        <f t="array" ref="F80">IF(ISERROR(INDEX(ClassChart[],SMALL(IF(ClassChart[Make]=makeSelection,ROW(ClassChart[Make])),ROW(78:78))-2,3)),"",INDEX(ClassChart[],SMALL(IF(ClassChart[Make]=makeSelection,ROW(ClassChart[Make])),ROW(78:78))-2,3))</f>
        <v/>
      </c>
      <c r="G80" s="55" t="str">
        <f t="array" ref="G80">IF(ISERROR(INDEX(ClassChart[],SMALL(IF(ClassChart[Make]=makeSelection,ROW(ClassChart[Make])),ROW(78:78))-2,4)),"",INDEX(ClassChart[],SMALL(IF(ClassChart[Make]=makeSelection,ROW(ClassChart[Make])),ROW(78:78))-2,4))</f>
        <v/>
      </c>
      <c r="H80" s="57"/>
      <c r="I80" s="114" t="str">
        <f t="shared" si="5"/>
        <v/>
      </c>
      <c r="J80" s="59" t="str">
        <f t="shared" si="6"/>
        <v/>
      </c>
      <c r="K80" s="111" t="e">
        <f t="shared" si="7"/>
        <v>#VALUE!</v>
      </c>
      <c r="L80" s="59" t="e">
        <f t="shared" si="8"/>
        <v>#VALUE!</v>
      </c>
      <c r="M80" s="47"/>
      <c r="Y80" s="9">
        <v>1136</v>
      </c>
      <c r="Z80" s="9">
        <v>77</v>
      </c>
      <c r="AG80" s="72"/>
      <c r="AH80" s="72"/>
      <c r="AI80" s="75" t="s">
        <v>31</v>
      </c>
      <c r="AJ80" s="74" t="s">
        <v>182</v>
      </c>
    </row>
    <row r="81" spans="5:36" x14ac:dyDescent="0.25">
      <c r="E81" s="55" t="str">
        <f t="array" ref="E81">IF(ISERROR(INDEX(ClassChart[],SMALL(IF(ClassChart[Make]=makeSelection,ROW(ClassChart[Make])),ROW(79:79))-2,2)),"",INDEX(ClassChart[],SMALL(IF(ClassChart[Make]=makeSelection,ROW(ClassChart[Make])),ROW(79:79))-2,2))</f>
        <v/>
      </c>
      <c r="F81" s="55" t="str">
        <f t="array" ref="F81">IF(ISERROR(INDEX(ClassChart[],SMALL(IF(ClassChart[Make]=makeSelection,ROW(ClassChart[Make])),ROW(79:79))-2,3)),"",INDEX(ClassChart[],SMALL(IF(ClassChart[Make]=makeSelection,ROW(ClassChart[Make])),ROW(79:79))-2,3))</f>
        <v/>
      </c>
      <c r="G81" s="55" t="str">
        <f t="array" ref="G81">IF(ISERROR(INDEX(ClassChart[],SMALL(IF(ClassChart[Make]=makeSelection,ROW(ClassChart[Make])),ROW(79:79))-2,4)),"",INDEX(ClassChart[],SMALL(IF(ClassChart[Make]=makeSelection,ROW(ClassChart[Make])),ROW(79:79))-2,4))</f>
        <v/>
      </c>
      <c r="H81" s="57"/>
      <c r="I81" s="114" t="str">
        <f t="shared" si="5"/>
        <v/>
      </c>
      <c r="J81" s="59" t="str">
        <f t="shared" si="6"/>
        <v/>
      </c>
      <c r="K81" s="111" t="e">
        <f t="shared" si="7"/>
        <v>#VALUE!</v>
      </c>
      <c r="L81" s="59" t="e">
        <f t="shared" si="8"/>
        <v>#VALUE!</v>
      </c>
      <c r="M81" s="47"/>
      <c r="Y81" s="9">
        <v>1151</v>
      </c>
      <c r="Z81" s="9">
        <v>78</v>
      </c>
      <c r="AG81" s="72"/>
      <c r="AH81" s="72"/>
      <c r="AI81" s="75" t="s">
        <v>32</v>
      </c>
      <c r="AJ81" s="74" t="s">
        <v>181</v>
      </c>
    </row>
    <row r="82" spans="5:36" x14ac:dyDescent="0.25">
      <c r="E82" s="55" t="str">
        <f t="array" ref="E82">IF(ISERROR(INDEX(ClassChart[],SMALL(IF(ClassChart[Make]=makeSelection,ROW(ClassChart[Make])),ROW(80:80))-2,2)),"",INDEX(ClassChart[],SMALL(IF(ClassChart[Make]=makeSelection,ROW(ClassChart[Make])),ROW(80:80))-2,2))</f>
        <v/>
      </c>
      <c r="F82" s="55" t="str">
        <f t="array" ref="F82">IF(ISERROR(INDEX(ClassChart[],SMALL(IF(ClassChart[Make]=makeSelection,ROW(ClassChart[Make])),ROW(80:80))-2,3)),"",INDEX(ClassChart[],SMALL(IF(ClassChart[Make]=makeSelection,ROW(ClassChart[Make])),ROW(80:80))-2,3))</f>
        <v/>
      </c>
      <c r="G82" s="55" t="str">
        <f t="array" ref="G82">IF(ISERROR(INDEX(ClassChart[],SMALL(IF(ClassChart[Make]=makeSelection,ROW(ClassChart[Make])),ROW(80:80))-2,4)),"",INDEX(ClassChart[],SMALL(IF(ClassChart[Make]=makeSelection,ROW(ClassChart[Make])),ROW(80:80))-2,4))</f>
        <v/>
      </c>
      <c r="H82" s="57"/>
      <c r="I82" s="114" t="str">
        <f t="shared" si="5"/>
        <v/>
      </c>
      <c r="J82" s="59" t="str">
        <f t="shared" si="6"/>
        <v/>
      </c>
      <c r="K82" s="111" t="e">
        <f t="shared" si="7"/>
        <v>#VALUE!</v>
      </c>
      <c r="L82" s="59" t="e">
        <f t="shared" si="8"/>
        <v>#VALUE!</v>
      </c>
      <c r="M82" s="47"/>
      <c r="Y82" s="9">
        <v>1166</v>
      </c>
      <c r="Z82" s="9">
        <v>79</v>
      </c>
      <c r="AG82" s="72"/>
      <c r="AH82" s="72"/>
      <c r="AI82" s="75" t="s">
        <v>33</v>
      </c>
      <c r="AJ82" s="74" t="s">
        <v>180</v>
      </c>
    </row>
    <row r="83" spans="5:36" x14ac:dyDescent="0.25">
      <c r="E83" s="55" t="str">
        <f t="array" ref="E83">IF(ISERROR(INDEX(ClassChart[],SMALL(IF(ClassChart[Make]=makeSelection,ROW(ClassChart[Make])),ROW(81:81))-2,2)),"",INDEX(ClassChart[],SMALL(IF(ClassChart[Make]=makeSelection,ROW(ClassChart[Make])),ROW(81:81))-2,2))</f>
        <v/>
      </c>
      <c r="F83" s="55" t="str">
        <f t="array" ref="F83">IF(ISERROR(INDEX(ClassChart[],SMALL(IF(ClassChart[Make]=makeSelection,ROW(ClassChart[Make])),ROW(81:81))-2,3)),"",INDEX(ClassChart[],SMALL(IF(ClassChart[Make]=makeSelection,ROW(ClassChart[Make])),ROW(81:81))-2,3))</f>
        <v/>
      </c>
      <c r="G83" s="55" t="str">
        <f t="array" ref="G83">IF(ISERROR(INDEX(ClassChart[],SMALL(IF(ClassChart[Make]=makeSelection,ROW(ClassChart[Make])),ROW(81:81))-2,4)),"",INDEX(ClassChart[],SMALL(IF(ClassChart[Make]=makeSelection,ROW(ClassChart[Make])),ROW(81:81))-2,4))</f>
        <v/>
      </c>
      <c r="H83" s="57"/>
      <c r="I83" s="114" t="str">
        <f t="shared" si="5"/>
        <v/>
      </c>
      <c r="J83" s="59" t="str">
        <f t="shared" si="6"/>
        <v/>
      </c>
      <c r="K83" s="111" t="e">
        <f t="shared" si="7"/>
        <v>#VALUE!</v>
      </c>
      <c r="L83" s="59" t="e">
        <f t="shared" si="8"/>
        <v>#VALUE!</v>
      </c>
      <c r="M83" s="47"/>
      <c r="Y83" s="9">
        <v>1181</v>
      </c>
      <c r="Z83" s="9">
        <v>80</v>
      </c>
      <c r="AG83" s="72"/>
      <c r="AH83" s="72"/>
      <c r="AI83" s="75" t="s">
        <v>34</v>
      </c>
      <c r="AJ83" s="74" t="s">
        <v>1295</v>
      </c>
    </row>
    <row r="84" spans="5:36" x14ac:dyDescent="0.25">
      <c r="E84" s="55" t="str">
        <f t="array" ref="E84">IF(ISERROR(INDEX(ClassChart[],SMALL(IF(ClassChart[Make]=makeSelection,ROW(ClassChart[Make])),ROW(82:82))-2,2)),"",INDEX(ClassChart[],SMALL(IF(ClassChart[Make]=makeSelection,ROW(ClassChart[Make])),ROW(82:82))-2,2))</f>
        <v/>
      </c>
      <c r="F84" s="55" t="str">
        <f t="array" ref="F84">IF(ISERROR(INDEX(ClassChart[],SMALL(IF(ClassChart[Make]=makeSelection,ROW(ClassChart[Make])),ROW(82:82))-2,3)),"",INDEX(ClassChart[],SMALL(IF(ClassChart[Make]=makeSelection,ROW(ClassChart[Make])),ROW(82:82))-2,3))</f>
        <v/>
      </c>
      <c r="G84" s="55" t="str">
        <f t="array" ref="G84">IF(ISERROR(INDEX(ClassChart[],SMALL(IF(ClassChart[Make]=makeSelection,ROW(ClassChart[Make])),ROW(82:82))-2,4)),"",INDEX(ClassChart[],SMALL(IF(ClassChart[Make]=makeSelection,ROW(ClassChart[Make])),ROW(82:82))-2,4))</f>
        <v/>
      </c>
      <c r="H84" s="57"/>
      <c r="I84" s="114" t="str">
        <f t="shared" si="5"/>
        <v/>
      </c>
      <c r="J84" s="59" t="str">
        <f t="shared" si="6"/>
        <v/>
      </c>
      <c r="K84" s="111" t="e">
        <f t="shared" si="7"/>
        <v>#VALUE!</v>
      </c>
      <c r="L84" s="59" t="e">
        <f t="shared" si="8"/>
        <v>#VALUE!</v>
      </c>
      <c r="M84" s="47"/>
      <c r="Y84" s="9">
        <v>1196</v>
      </c>
      <c r="Z84" s="9">
        <v>81</v>
      </c>
      <c r="AG84" s="76"/>
      <c r="AH84" s="76"/>
      <c r="AI84" s="73" t="s">
        <v>35</v>
      </c>
      <c r="AJ84" s="74" t="s">
        <v>1295</v>
      </c>
    </row>
    <row r="85" spans="5:36" x14ac:dyDescent="0.25">
      <c r="E85" s="55" t="str">
        <f t="array" ref="E85">IF(ISERROR(INDEX(ClassChart[],SMALL(IF(ClassChart[Make]=makeSelection,ROW(ClassChart[Make])),ROW(83:83))-2,2)),"",INDEX(ClassChart[],SMALL(IF(ClassChart[Make]=makeSelection,ROW(ClassChart[Make])),ROW(83:83))-2,2))</f>
        <v/>
      </c>
      <c r="F85" s="55" t="str">
        <f t="array" ref="F85">IF(ISERROR(INDEX(ClassChart[],SMALL(IF(ClassChart[Make]=makeSelection,ROW(ClassChart[Make])),ROW(83:83))-2,3)),"",INDEX(ClassChart[],SMALL(IF(ClassChart[Make]=makeSelection,ROW(ClassChart[Make])),ROW(83:83))-2,3))</f>
        <v/>
      </c>
      <c r="G85" s="55" t="str">
        <f t="array" ref="G85">IF(ISERROR(INDEX(ClassChart[],SMALL(IF(ClassChart[Make]=makeSelection,ROW(ClassChart[Make])),ROW(83:83))-2,4)),"",INDEX(ClassChart[],SMALL(IF(ClassChart[Make]=makeSelection,ROW(ClassChart[Make])),ROW(83:83))-2,4))</f>
        <v/>
      </c>
      <c r="H85" s="57"/>
      <c r="I85" s="114" t="str">
        <f t="shared" si="5"/>
        <v/>
      </c>
      <c r="J85" s="59" t="str">
        <f t="shared" si="6"/>
        <v/>
      </c>
      <c r="K85" s="111" t="e">
        <f t="shared" si="7"/>
        <v>#VALUE!</v>
      </c>
      <c r="L85" s="59" t="e">
        <f t="shared" si="8"/>
        <v>#VALUE!</v>
      </c>
      <c r="M85" s="47"/>
      <c r="Y85" s="9">
        <v>1211</v>
      </c>
      <c r="Z85" s="9">
        <v>82</v>
      </c>
      <c r="AG85" s="76"/>
      <c r="AH85" s="76"/>
      <c r="AI85" s="73" t="s">
        <v>36</v>
      </c>
      <c r="AJ85" s="74" t="s">
        <v>1295</v>
      </c>
    </row>
    <row r="86" spans="5:36" x14ac:dyDescent="0.25">
      <c r="E86" s="55" t="str">
        <f t="array" ref="E86">IF(ISERROR(INDEX(ClassChart[],SMALL(IF(ClassChart[Make]=makeSelection,ROW(ClassChart[Make])),ROW(84:84))-2,2)),"",INDEX(ClassChart[],SMALL(IF(ClassChart[Make]=makeSelection,ROW(ClassChart[Make])),ROW(84:84))-2,2))</f>
        <v/>
      </c>
      <c r="F86" s="55" t="str">
        <f t="array" ref="F86">IF(ISERROR(INDEX(ClassChart[],SMALL(IF(ClassChart[Make]=makeSelection,ROW(ClassChart[Make])),ROW(84:84))-2,3)),"",INDEX(ClassChart[],SMALL(IF(ClassChart[Make]=makeSelection,ROW(ClassChart[Make])),ROW(84:84))-2,3))</f>
        <v/>
      </c>
      <c r="G86" s="55" t="str">
        <f t="array" ref="G86">IF(ISERROR(INDEX(ClassChart[],SMALL(IF(ClassChart[Make]=makeSelection,ROW(ClassChart[Make])),ROW(84:84))-2,4)),"",INDEX(ClassChart[],SMALL(IF(ClassChart[Make]=makeSelection,ROW(ClassChart[Make])),ROW(84:84))-2,4))</f>
        <v/>
      </c>
      <c r="H86" s="57"/>
      <c r="I86" s="114" t="str">
        <f t="shared" si="5"/>
        <v/>
      </c>
      <c r="J86" s="59" t="str">
        <f t="shared" si="6"/>
        <v/>
      </c>
      <c r="K86" s="111" t="e">
        <f t="shared" si="7"/>
        <v>#VALUE!</v>
      </c>
      <c r="L86" s="59" t="e">
        <f t="shared" si="8"/>
        <v>#VALUE!</v>
      </c>
      <c r="M86" s="47"/>
      <c r="Y86" s="9">
        <v>1226</v>
      </c>
      <c r="Z86" s="9">
        <v>83</v>
      </c>
      <c r="AG86" s="76"/>
      <c r="AH86" s="76"/>
      <c r="AI86" s="77"/>
      <c r="AJ86" s="76"/>
    </row>
    <row r="87" spans="5:36" x14ac:dyDescent="0.25">
      <c r="E87" s="55" t="str">
        <f t="array" ref="E87">IF(ISERROR(INDEX(ClassChart[],SMALL(IF(ClassChart[Make]=makeSelection,ROW(ClassChart[Make])),ROW(85:85))-2,2)),"",INDEX(ClassChart[],SMALL(IF(ClassChart[Make]=makeSelection,ROW(ClassChart[Make])),ROW(85:85))-2,2))</f>
        <v/>
      </c>
      <c r="F87" s="55" t="str">
        <f t="array" ref="F87">IF(ISERROR(INDEX(ClassChart[],SMALL(IF(ClassChart[Make]=makeSelection,ROW(ClassChart[Make])),ROW(85:85))-2,3)),"",INDEX(ClassChart[],SMALL(IF(ClassChart[Make]=makeSelection,ROW(ClassChart[Make])),ROW(85:85))-2,3))</f>
        <v/>
      </c>
      <c r="G87" s="55" t="str">
        <f t="array" ref="G87">IF(ISERROR(INDEX(ClassChart[],SMALL(IF(ClassChart[Make]=makeSelection,ROW(ClassChart[Make])),ROW(85:85))-2,4)),"",INDEX(ClassChart[],SMALL(IF(ClassChart[Make]=makeSelection,ROW(ClassChart[Make])),ROW(85:85))-2,4))</f>
        <v/>
      </c>
      <c r="H87" s="57"/>
      <c r="I87" s="114" t="str">
        <f t="shared" si="5"/>
        <v/>
      </c>
      <c r="J87" s="59" t="str">
        <f t="shared" si="6"/>
        <v/>
      </c>
      <c r="K87" s="111" t="e">
        <f t="shared" si="7"/>
        <v>#VALUE!</v>
      </c>
      <c r="L87" s="59" t="e">
        <f t="shared" si="8"/>
        <v>#VALUE!</v>
      </c>
      <c r="M87" s="47"/>
      <c r="Y87" s="9">
        <v>1241</v>
      </c>
      <c r="Z87" s="9">
        <v>84</v>
      </c>
      <c r="AG87" s="71" t="str">
        <f>VLOOKUP(Calculator!$Q$13,Formulas!AI88:AJ102,2,FALSE)</f>
        <v>NXB</v>
      </c>
      <c r="AH87" s="72"/>
      <c r="AI87" s="71" t="s">
        <v>184</v>
      </c>
      <c r="AJ87" s="72"/>
    </row>
    <row r="88" spans="5:36" x14ac:dyDescent="0.25">
      <c r="E88" s="55" t="str">
        <f t="array" ref="E88">IF(ISERROR(INDEX(ClassChart[],SMALL(IF(ClassChart[Make]=makeSelection,ROW(ClassChart[Make])),ROW(86:86))-2,2)),"",INDEX(ClassChart[],SMALL(IF(ClassChart[Make]=makeSelection,ROW(ClassChart[Make])),ROW(86:86))-2,2))</f>
        <v/>
      </c>
      <c r="F88" s="55" t="str">
        <f t="array" ref="F88">IF(ISERROR(INDEX(ClassChart[],SMALL(IF(ClassChart[Make]=makeSelection,ROW(ClassChart[Make])),ROW(86:86))-2,3)),"",INDEX(ClassChart[],SMALL(IF(ClassChart[Make]=makeSelection,ROW(ClassChart[Make])),ROW(86:86))-2,3))</f>
        <v/>
      </c>
      <c r="G88" s="55" t="str">
        <f t="array" ref="G88">IF(ISERROR(INDEX(ClassChart[],SMALL(IF(ClassChart[Make]=makeSelection,ROW(ClassChart[Make])),ROW(86:86))-2,4)),"",INDEX(ClassChart[],SMALL(IF(ClassChart[Make]=makeSelection,ROW(ClassChart[Make])),ROW(86:86))-2,4))</f>
        <v/>
      </c>
      <c r="H88" s="57"/>
      <c r="I88" s="114" t="str">
        <f t="shared" si="5"/>
        <v/>
      </c>
      <c r="J88" s="59" t="str">
        <f t="shared" si="6"/>
        <v/>
      </c>
      <c r="K88" s="111" t="e">
        <f t="shared" si="7"/>
        <v>#VALUE!</v>
      </c>
      <c r="L88" s="59" t="e">
        <f t="shared" si="8"/>
        <v>#VALUE!</v>
      </c>
      <c r="M88" s="47"/>
      <c r="Y88" s="9">
        <v>1256</v>
      </c>
      <c r="Z88" s="9">
        <v>85</v>
      </c>
      <c r="AG88" s="72"/>
      <c r="AH88" s="72"/>
      <c r="AI88" s="78" t="s">
        <v>22</v>
      </c>
      <c r="AJ88" s="74" t="s">
        <v>1146</v>
      </c>
    </row>
    <row r="89" spans="5:36" x14ac:dyDescent="0.25">
      <c r="E89" s="55" t="str">
        <f t="array" ref="E89">IF(ISERROR(INDEX(ClassChart[],SMALL(IF(ClassChart[Make]=makeSelection,ROW(ClassChart[Make])),ROW(87:87))-2,2)),"",INDEX(ClassChart[],SMALL(IF(ClassChart[Make]=makeSelection,ROW(ClassChart[Make])),ROW(87:87))-2,2))</f>
        <v/>
      </c>
      <c r="F89" s="55" t="str">
        <f t="array" ref="F89">IF(ISERROR(INDEX(ClassChart[],SMALL(IF(ClassChart[Make]=makeSelection,ROW(ClassChart[Make])),ROW(87:87))-2,3)),"",INDEX(ClassChart[],SMALL(IF(ClassChart[Make]=makeSelection,ROW(ClassChart[Make])),ROW(87:87))-2,3))</f>
        <v/>
      </c>
      <c r="G89" s="55" t="str">
        <f t="array" ref="G89">IF(ISERROR(INDEX(ClassChart[],SMALL(IF(ClassChart[Make]=makeSelection,ROW(ClassChart[Make])),ROW(87:87))-2,4)),"",INDEX(ClassChart[],SMALL(IF(ClassChart[Make]=makeSelection,ROW(ClassChart[Make])),ROW(87:87))-2,4))</f>
        <v/>
      </c>
      <c r="H89" s="57"/>
      <c r="I89" s="114" t="str">
        <f t="shared" si="5"/>
        <v/>
      </c>
      <c r="J89" s="59" t="str">
        <f t="shared" si="6"/>
        <v/>
      </c>
      <c r="K89" s="111" t="e">
        <f t="shared" si="7"/>
        <v>#VALUE!</v>
      </c>
      <c r="L89" s="59" t="e">
        <f t="shared" si="8"/>
        <v>#VALUE!</v>
      </c>
      <c r="M89" s="47"/>
      <c r="Y89" s="9">
        <v>1271</v>
      </c>
      <c r="Z89" s="9">
        <v>86</v>
      </c>
      <c r="AG89" s="72"/>
      <c r="AH89" s="72"/>
      <c r="AI89" s="78" t="s">
        <v>23</v>
      </c>
      <c r="AJ89" s="74" t="s">
        <v>192</v>
      </c>
    </row>
    <row r="90" spans="5:36" x14ac:dyDescent="0.25">
      <c r="E90" s="55" t="str">
        <f t="array" ref="E90">IF(ISERROR(INDEX(ClassChart[],SMALL(IF(ClassChart[Make]=makeSelection,ROW(ClassChart[Make])),ROW(88:88))-2,2)),"",INDEX(ClassChart[],SMALL(IF(ClassChart[Make]=makeSelection,ROW(ClassChart[Make])),ROW(88:88))-2,2))</f>
        <v/>
      </c>
      <c r="F90" s="55" t="str">
        <f t="array" ref="F90">IF(ISERROR(INDEX(ClassChart[],SMALL(IF(ClassChart[Make]=makeSelection,ROW(ClassChart[Make])),ROW(88:88))-2,3)),"",INDEX(ClassChart[],SMALL(IF(ClassChart[Make]=makeSelection,ROW(ClassChart[Make])),ROW(88:88))-2,3))</f>
        <v/>
      </c>
      <c r="G90" s="55" t="str">
        <f t="array" ref="G90">IF(ISERROR(INDEX(ClassChart[],SMALL(IF(ClassChart[Make]=makeSelection,ROW(ClassChart[Make])),ROW(88:88))-2,4)),"",INDEX(ClassChart[],SMALL(IF(ClassChart[Make]=makeSelection,ROW(ClassChart[Make])),ROW(88:88))-2,4))</f>
        <v/>
      </c>
      <c r="H90" s="57"/>
      <c r="I90" s="114" t="str">
        <f t="shared" si="5"/>
        <v/>
      </c>
      <c r="J90" s="59" t="str">
        <f t="shared" si="6"/>
        <v/>
      </c>
      <c r="K90" s="111" t="e">
        <f t="shared" si="7"/>
        <v>#VALUE!</v>
      </c>
      <c r="L90" s="59" t="e">
        <f t="shared" si="8"/>
        <v>#VALUE!</v>
      </c>
      <c r="M90" s="47"/>
      <c r="Y90" s="9">
        <v>1286</v>
      </c>
      <c r="Z90" s="9">
        <v>87</v>
      </c>
      <c r="AG90" s="72"/>
      <c r="AH90" s="72"/>
      <c r="AI90" s="75" t="s">
        <v>24</v>
      </c>
      <c r="AJ90" s="74" t="s">
        <v>200</v>
      </c>
    </row>
    <row r="91" spans="5:36" x14ac:dyDescent="0.25">
      <c r="E91" s="55" t="str">
        <f t="array" ref="E91">IF(ISERROR(INDEX(ClassChart[],SMALL(IF(ClassChart[Make]=makeSelection,ROW(ClassChart[Make])),ROW(89:89))-2,2)),"",INDEX(ClassChart[],SMALL(IF(ClassChart[Make]=makeSelection,ROW(ClassChart[Make])),ROW(89:89))-2,2))</f>
        <v/>
      </c>
      <c r="F91" s="55" t="str">
        <f t="array" ref="F91">IF(ISERROR(INDEX(ClassChart[],SMALL(IF(ClassChart[Make]=makeSelection,ROW(ClassChart[Make])),ROW(89:89))-2,3)),"",INDEX(ClassChart[],SMALL(IF(ClassChart[Make]=makeSelection,ROW(ClassChart[Make])),ROW(89:89))-2,3))</f>
        <v/>
      </c>
      <c r="G91" s="55" t="str">
        <f t="array" ref="G91">IF(ISERROR(INDEX(ClassChart[],SMALL(IF(ClassChart[Make]=makeSelection,ROW(ClassChart[Make])),ROW(89:89))-2,4)),"",INDEX(ClassChart[],SMALL(IF(ClassChart[Make]=makeSelection,ROW(ClassChart[Make])),ROW(89:89))-2,4))</f>
        <v/>
      </c>
      <c r="H91" s="57"/>
      <c r="I91" s="114" t="str">
        <f t="shared" si="5"/>
        <v/>
      </c>
      <c r="J91" s="59" t="str">
        <f t="shared" si="6"/>
        <v/>
      </c>
      <c r="K91" s="111" t="e">
        <f t="shared" si="7"/>
        <v>#VALUE!</v>
      </c>
      <c r="L91" s="59" t="e">
        <f t="shared" si="8"/>
        <v>#VALUE!</v>
      </c>
      <c r="M91" s="47"/>
      <c r="Y91" s="9">
        <v>1301</v>
      </c>
      <c r="Z91" s="9">
        <v>88</v>
      </c>
      <c r="AG91" s="72"/>
      <c r="AH91" s="72"/>
      <c r="AI91" s="75" t="s">
        <v>25</v>
      </c>
      <c r="AJ91" s="74" t="s">
        <v>196</v>
      </c>
    </row>
    <row r="92" spans="5:36" x14ac:dyDescent="0.25">
      <c r="E92" s="55" t="str">
        <f t="array" ref="E92">IF(ISERROR(INDEX(ClassChart[],SMALL(IF(ClassChart[Make]=makeSelection,ROW(ClassChart[Make])),ROW(90:90))-2,2)),"",INDEX(ClassChart[],SMALL(IF(ClassChart[Make]=makeSelection,ROW(ClassChart[Make])),ROW(90:90))-2,2))</f>
        <v/>
      </c>
      <c r="F92" s="55" t="str">
        <f t="array" ref="F92">IF(ISERROR(INDEX(ClassChart[],SMALL(IF(ClassChart[Make]=makeSelection,ROW(ClassChart[Make])),ROW(90:90))-2,3)),"",INDEX(ClassChart[],SMALL(IF(ClassChart[Make]=makeSelection,ROW(ClassChart[Make])),ROW(90:90))-2,3))</f>
        <v/>
      </c>
      <c r="G92" s="55" t="str">
        <f t="array" ref="G92">IF(ISERROR(INDEX(ClassChart[],SMALL(IF(ClassChart[Make]=makeSelection,ROW(ClassChart[Make])),ROW(90:90))-2,4)),"",INDEX(ClassChart[],SMALL(IF(ClassChart[Make]=makeSelection,ROW(ClassChart[Make])),ROW(90:90))-2,4))</f>
        <v/>
      </c>
      <c r="H92" s="57"/>
      <c r="I92" s="114" t="str">
        <f t="shared" si="5"/>
        <v/>
      </c>
      <c r="J92" s="59" t="str">
        <f t="shared" si="6"/>
        <v/>
      </c>
      <c r="K92" s="111" t="e">
        <f t="shared" si="7"/>
        <v>#VALUE!</v>
      </c>
      <c r="L92" s="59" t="e">
        <f t="shared" si="8"/>
        <v>#VALUE!</v>
      </c>
      <c r="M92" s="47"/>
      <c r="Y92" s="9">
        <v>1316</v>
      </c>
      <c r="Z92" s="9">
        <v>89</v>
      </c>
      <c r="AG92" s="72"/>
      <c r="AH92" s="72"/>
      <c r="AI92" s="73" t="s">
        <v>26</v>
      </c>
      <c r="AJ92" s="74" t="s">
        <v>205</v>
      </c>
    </row>
    <row r="93" spans="5:36" x14ac:dyDescent="0.25">
      <c r="E93" s="55" t="str">
        <f t="array" ref="E93">IF(ISERROR(INDEX(ClassChart[],SMALL(IF(ClassChart[Make]=makeSelection,ROW(ClassChart[Make])),ROW(91:91))-2,2)),"",INDEX(ClassChart[],SMALL(IF(ClassChart[Make]=makeSelection,ROW(ClassChart[Make])),ROW(91:91))-2,2))</f>
        <v/>
      </c>
      <c r="F93" s="55" t="str">
        <f t="array" ref="F93">IF(ISERROR(INDEX(ClassChart[],SMALL(IF(ClassChart[Make]=makeSelection,ROW(ClassChart[Make])),ROW(91:91))-2,3)),"",INDEX(ClassChart[],SMALL(IF(ClassChart[Make]=makeSelection,ROW(ClassChart[Make])),ROW(91:91))-2,3))</f>
        <v/>
      </c>
      <c r="G93" s="55" t="str">
        <f t="array" ref="G93">IF(ISERROR(INDEX(ClassChart[],SMALL(IF(ClassChart[Make]=makeSelection,ROW(ClassChart[Make])),ROW(91:91))-2,4)),"",INDEX(ClassChart[],SMALL(IF(ClassChart[Make]=makeSelection,ROW(ClassChart[Make])),ROW(91:91))-2,4))</f>
        <v/>
      </c>
      <c r="H93" s="57"/>
      <c r="I93" s="114" t="str">
        <f t="shared" si="5"/>
        <v/>
      </c>
      <c r="J93" s="59" t="str">
        <f t="shared" si="6"/>
        <v/>
      </c>
      <c r="K93" s="111" t="e">
        <f t="shared" si="7"/>
        <v>#VALUE!</v>
      </c>
      <c r="L93" s="59" t="e">
        <f t="shared" si="8"/>
        <v>#VALUE!</v>
      </c>
      <c r="M93" s="47"/>
      <c r="Y93" s="9">
        <v>1331</v>
      </c>
      <c r="Z93" s="9">
        <v>90</v>
      </c>
      <c r="AG93" s="72"/>
      <c r="AH93" s="72"/>
      <c r="AI93" s="73" t="s">
        <v>27</v>
      </c>
      <c r="AJ93" s="74" t="s">
        <v>185</v>
      </c>
    </row>
    <row r="94" spans="5:36" x14ac:dyDescent="0.25">
      <c r="E94" s="55" t="str">
        <f t="array" ref="E94">IF(ISERROR(INDEX(ClassChart[],SMALL(IF(ClassChart[Make]=makeSelection,ROW(ClassChart[Make])),ROW(92:92))-2,2)),"",INDEX(ClassChart[],SMALL(IF(ClassChart[Make]=makeSelection,ROW(ClassChart[Make])),ROW(92:92))-2,2))</f>
        <v/>
      </c>
      <c r="F94" s="55" t="str">
        <f t="array" ref="F94">IF(ISERROR(INDEX(ClassChart[],SMALL(IF(ClassChart[Make]=makeSelection,ROW(ClassChart[Make])),ROW(92:92))-2,3)),"",INDEX(ClassChart[],SMALL(IF(ClassChart[Make]=makeSelection,ROW(ClassChart[Make])),ROW(92:92))-2,3))</f>
        <v/>
      </c>
      <c r="G94" s="55" t="str">
        <f t="array" ref="G94">IF(ISERROR(INDEX(ClassChart[],SMALL(IF(ClassChart[Make]=makeSelection,ROW(ClassChart[Make])),ROW(92:92))-2,4)),"",INDEX(ClassChart[],SMALL(IF(ClassChart[Make]=makeSelection,ROW(ClassChart[Make])),ROW(92:92))-2,4))</f>
        <v/>
      </c>
      <c r="H94" s="57"/>
      <c r="I94" s="114" t="str">
        <f t="shared" si="5"/>
        <v/>
      </c>
      <c r="J94" s="59" t="str">
        <f t="shared" si="6"/>
        <v/>
      </c>
      <c r="K94" s="111" t="e">
        <f t="shared" si="7"/>
        <v>#VALUE!</v>
      </c>
      <c r="L94" s="59" t="e">
        <f t="shared" si="8"/>
        <v>#VALUE!</v>
      </c>
      <c r="M94" s="47"/>
      <c r="Y94" s="9">
        <v>1346</v>
      </c>
      <c r="Z94" s="9">
        <v>91</v>
      </c>
      <c r="AG94" s="72"/>
      <c r="AH94" s="72"/>
      <c r="AI94" s="75" t="s">
        <v>28</v>
      </c>
      <c r="AJ94" s="74" t="s">
        <v>184</v>
      </c>
    </row>
    <row r="95" spans="5:36" x14ac:dyDescent="0.25">
      <c r="E95" s="55" t="str">
        <f t="array" ref="E95">IF(ISERROR(INDEX(ClassChart[],SMALL(IF(ClassChart[Make]=makeSelection,ROW(ClassChart[Make])),ROW(93:93))-2,2)),"",INDEX(ClassChart[],SMALL(IF(ClassChart[Make]=makeSelection,ROW(ClassChart[Make])),ROW(93:93))-2,2))</f>
        <v/>
      </c>
      <c r="F95" s="55" t="str">
        <f t="array" ref="F95">IF(ISERROR(INDEX(ClassChart[],SMALL(IF(ClassChart[Make]=makeSelection,ROW(ClassChart[Make])),ROW(93:93))-2,3)),"",INDEX(ClassChart[],SMALL(IF(ClassChart[Make]=makeSelection,ROW(ClassChart[Make])),ROW(93:93))-2,3))</f>
        <v/>
      </c>
      <c r="G95" s="55" t="str">
        <f t="array" ref="G95">IF(ISERROR(INDEX(ClassChart[],SMALL(IF(ClassChart[Make]=makeSelection,ROW(ClassChart[Make])),ROW(93:93))-2,4)),"",INDEX(ClassChart[],SMALL(IF(ClassChart[Make]=makeSelection,ROW(ClassChart[Make])),ROW(93:93))-2,4))</f>
        <v/>
      </c>
      <c r="H95" s="57"/>
      <c r="I95" s="114" t="str">
        <f t="shared" si="5"/>
        <v/>
      </c>
      <c r="J95" s="59" t="str">
        <f t="shared" si="6"/>
        <v/>
      </c>
      <c r="K95" s="111" t="e">
        <f t="shared" si="7"/>
        <v>#VALUE!</v>
      </c>
      <c r="L95" s="59" t="e">
        <f t="shared" si="8"/>
        <v>#VALUE!</v>
      </c>
      <c r="M95" s="47"/>
      <c r="Y95" s="9">
        <v>1361</v>
      </c>
      <c r="Z95" s="9">
        <v>92</v>
      </c>
      <c r="AG95" s="72"/>
      <c r="AH95" s="72"/>
      <c r="AI95" s="75" t="s">
        <v>29</v>
      </c>
      <c r="AJ95" s="74" t="s">
        <v>183</v>
      </c>
    </row>
    <row r="96" spans="5:36" x14ac:dyDescent="0.25">
      <c r="E96" s="55" t="str">
        <f t="array" ref="E96">IF(ISERROR(INDEX(ClassChart[],SMALL(IF(ClassChart[Make]=makeSelection,ROW(ClassChart[Make])),ROW(94:94))-2,2)),"",INDEX(ClassChart[],SMALL(IF(ClassChart[Make]=makeSelection,ROW(ClassChart[Make])),ROW(94:94))-2,2))</f>
        <v/>
      </c>
      <c r="F96" s="55" t="str">
        <f t="array" ref="F96">IF(ISERROR(INDEX(ClassChart[],SMALL(IF(ClassChart[Make]=makeSelection,ROW(ClassChart[Make])),ROW(94:94))-2,3)),"",INDEX(ClassChart[],SMALL(IF(ClassChart[Make]=makeSelection,ROW(ClassChart[Make])),ROW(94:94))-2,3))</f>
        <v/>
      </c>
      <c r="G96" s="55" t="str">
        <f t="array" ref="G96">IF(ISERROR(INDEX(ClassChart[],SMALL(IF(ClassChart[Make]=makeSelection,ROW(ClassChart[Make])),ROW(94:94))-2,4)),"",INDEX(ClassChart[],SMALL(IF(ClassChart[Make]=makeSelection,ROW(ClassChart[Make])),ROW(94:94))-2,4))</f>
        <v/>
      </c>
      <c r="H96" s="57"/>
      <c r="I96" s="114" t="str">
        <f t="shared" si="5"/>
        <v/>
      </c>
      <c r="J96" s="59" t="str">
        <f t="shared" si="6"/>
        <v/>
      </c>
      <c r="K96" s="111" t="e">
        <f t="shared" si="7"/>
        <v>#VALUE!</v>
      </c>
      <c r="L96" s="59" t="e">
        <f t="shared" si="8"/>
        <v>#VALUE!</v>
      </c>
      <c r="M96" s="47"/>
      <c r="Y96" s="9">
        <v>1376</v>
      </c>
      <c r="Z96" s="9">
        <v>93</v>
      </c>
      <c r="AG96" s="72"/>
      <c r="AH96" s="72"/>
      <c r="AI96" s="75" t="s">
        <v>30</v>
      </c>
      <c r="AJ96" s="74" t="s">
        <v>182</v>
      </c>
    </row>
    <row r="97" spans="5:36" x14ac:dyDescent="0.25">
      <c r="E97" s="55" t="str">
        <f t="array" ref="E97">IF(ISERROR(INDEX(ClassChart[],SMALL(IF(ClassChart[Make]=makeSelection,ROW(ClassChart[Make])),ROW(95:95))-2,2)),"",INDEX(ClassChart[],SMALL(IF(ClassChart[Make]=makeSelection,ROW(ClassChart[Make])),ROW(95:95))-2,2))</f>
        <v/>
      </c>
      <c r="F97" s="55" t="str">
        <f t="array" ref="F97">IF(ISERROR(INDEX(ClassChart[],SMALL(IF(ClassChart[Make]=makeSelection,ROW(ClassChart[Make])),ROW(95:95))-2,3)),"",INDEX(ClassChart[],SMALL(IF(ClassChart[Make]=makeSelection,ROW(ClassChart[Make])),ROW(95:95))-2,3))</f>
        <v/>
      </c>
      <c r="G97" s="55" t="str">
        <f t="array" ref="G97">IF(ISERROR(INDEX(ClassChart[],SMALL(IF(ClassChart[Make]=makeSelection,ROW(ClassChart[Make])),ROW(95:95))-2,4)),"",INDEX(ClassChart[],SMALL(IF(ClassChart[Make]=makeSelection,ROW(ClassChart[Make])),ROW(95:95))-2,4))</f>
        <v/>
      </c>
      <c r="H97" s="57"/>
      <c r="I97" s="114" t="str">
        <f t="shared" si="5"/>
        <v/>
      </c>
      <c r="J97" s="59" t="str">
        <f t="shared" si="6"/>
        <v/>
      </c>
      <c r="K97" s="111" t="e">
        <f t="shared" si="7"/>
        <v>#VALUE!</v>
      </c>
      <c r="L97" s="59" t="e">
        <f t="shared" si="8"/>
        <v>#VALUE!</v>
      </c>
      <c r="M97" s="47"/>
      <c r="Y97" s="9">
        <v>1391</v>
      </c>
      <c r="Z97" s="9">
        <v>94</v>
      </c>
      <c r="AG97" s="72"/>
      <c r="AH97" s="72"/>
      <c r="AI97" s="75" t="s">
        <v>31</v>
      </c>
      <c r="AJ97" s="74" t="s">
        <v>181</v>
      </c>
    </row>
    <row r="98" spans="5:36" x14ac:dyDescent="0.25">
      <c r="E98" s="55" t="str">
        <f t="array" ref="E98">IF(ISERROR(INDEX(ClassChart[],SMALL(IF(ClassChart[Make]=makeSelection,ROW(ClassChart[Make])),ROW(96:96))-2,2)),"",INDEX(ClassChart[],SMALL(IF(ClassChart[Make]=makeSelection,ROW(ClassChart[Make])),ROW(96:96))-2,2))</f>
        <v/>
      </c>
      <c r="F98" s="55" t="str">
        <f t="array" ref="F98">IF(ISERROR(INDEX(ClassChart[],SMALL(IF(ClassChart[Make]=makeSelection,ROW(ClassChart[Make])),ROW(96:96))-2,3)),"",INDEX(ClassChart[],SMALL(IF(ClassChart[Make]=makeSelection,ROW(ClassChart[Make])),ROW(96:96))-2,3))</f>
        <v/>
      </c>
      <c r="G98" s="55" t="str">
        <f t="array" ref="G98">IF(ISERROR(INDEX(ClassChart[],SMALL(IF(ClassChart[Make]=makeSelection,ROW(ClassChart[Make])),ROW(96:96))-2,4)),"",INDEX(ClassChart[],SMALL(IF(ClassChart[Make]=makeSelection,ROW(ClassChart[Make])),ROW(96:96))-2,4))</f>
        <v/>
      </c>
      <c r="H98" s="57"/>
      <c r="I98" s="114" t="str">
        <f t="shared" si="5"/>
        <v/>
      </c>
      <c r="J98" s="59" t="str">
        <f t="shared" si="6"/>
        <v/>
      </c>
      <c r="K98" s="111" t="e">
        <f t="shared" si="7"/>
        <v>#VALUE!</v>
      </c>
      <c r="L98" s="59" t="e">
        <f t="shared" si="8"/>
        <v>#VALUE!</v>
      </c>
      <c r="M98" s="47"/>
      <c r="Y98" s="9">
        <v>1406</v>
      </c>
      <c r="Z98" s="9">
        <v>95</v>
      </c>
      <c r="AG98" s="72"/>
      <c r="AH98" s="72"/>
      <c r="AI98" s="75" t="s">
        <v>32</v>
      </c>
      <c r="AJ98" s="74" t="s">
        <v>180</v>
      </c>
    </row>
    <row r="99" spans="5:36" x14ac:dyDescent="0.25">
      <c r="E99" s="55" t="str">
        <f t="array" ref="E99">IF(ISERROR(INDEX(ClassChart[],SMALL(IF(ClassChart[Make]=makeSelection,ROW(ClassChart[Make])),ROW(97:97))-2,2)),"",INDEX(ClassChart[],SMALL(IF(ClassChart[Make]=makeSelection,ROW(ClassChart[Make])),ROW(97:97))-2,2))</f>
        <v/>
      </c>
      <c r="F99" s="55" t="str">
        <f t="array" ref="F99">IF(ISERROR(INDEX(ClassChart[],SMALL(IF(ClassChart[Make]=makeSelection,ROW(ClassChart[Make])),ROW(97:97))-2,3)),"",INDEX(ClassChart[],SMALL(IF(ClassChart[Make]=makeSelection,ROW(ClassChart[Make])),ROW(97:97))-2,3))</f>
        <v/>
      </c>
      <c r="G99" s="55" t="str">
        <f t="array" ref="G99">IF(ISERROR(INDEX(ClassChart[],SMALL(IF(ClassChart[Make]=makeSelection,ROW(ClassChart[Make])),ROW(97:97))-2,4)),"",INDEX(ClassChart[],SMALL(IF(ClassChart[Make]=makeSelection,ROW(ClassChart[Make])),ROW(97:97))-2,4))</f>
        <v/>
      </c>
      <c r="H99" s="57"/>
      <c r="I99" s="114" t="str">
        <f t="shared" si="5"/>
        <v/>
      </c>
      <c r="J99" s="59" t="str">
        <f t="shared" si="6"/>
        <v/>
      </c>
      <c r="K99" s="111" t="e">
        <f t="shared" si="7"/>
        <v>#VALUE!</v>
      </c>
      <c r="L99" s="59" t="e">
        <f t="shared" si="8"/>
        <v>#VALUE!</v>
      </c>
      <c r="M99" s="47"/>
      <c r="Y99" s="9">
        <v>1421</v>
      </c>
      <c r="Z99" s="9">
        <v>96</v>
      </c>
      <c r="AG99" s="72"/>
      <c r="AH99" s="72"/>
      <c r="AI99" s="75" t="s">
        <v>33</v>
      </c>
      <c r="AJ99" s="74" t="s">
        <v>1295</v>
      </c>
    </row>
    <row r="100" spans="5:36" x14ac:dyDescent="0.25">
      <c r="E100" s="55" t="str">
        <f t="array" ref="E100">IF(ISERROR(INDEX(ClassChart[],SMALL(IF(ClassChart[Make]=makeSelection,ROW(ClassChart[Make])),ROW(98:98))-2,2)),"",INDEX(ClassChart[],SMALL(IF(ClassChart[Make]=makeSelection,ROW(ClassChart[Make])),ROW(98:98))-2,2))</f>
        <v/>
      </c>
      <c r="F100" s="55" t="str">
        <f t="array" ref="F100">IF(ISERROR(INDEX(ClassChart[],SMALL(IF(ClassChart[Make]=makeSelection,ROW(ClassChart[Make])),ROW(98:98))-2,3)),"",INDEX(ClassChart[],SMALL(IF(ClassChart[Make]=makeSelection,ROW(ClassChart[Make])),ROW(98:98))-2,3))</f>
        <v/>
      </c>
      <c r="G100" s="55" t="str">
        <f t="array" ref="G100">IF(ISERROR(INDEX(ClassChart[],SMALL(IF(ClassChart[Make]=makeSelection,ROW(ClassChart[Make])),ROW(98:98))-2,4)),"",INDEX(ClassChart[],SMALL(IF(ClassChart[Make]=makeSelection,ROW(ClassChart[Make])),ROW(98:98))-2,4))</f>
        <v/>
      </c>
      <c r="H100" s="57"/>
      <c r="I100" s="114" t="str">
        <f t="shared" si="5"/>
        <v/>
      </c>
      <c r="J100" s="59" t="str">
        <f t="shared" si="6"/>
        <v/>
      </c>
      <c r="K100" s="111" t="e">
        <f t="shared" si="7"/>
        <v>#VALUE!</v>
      </c>
      <c r="L100" s="59" t="e">
        <f t="shared" si="8"/>
        <v>#VALUE!</v>
      </c>
      <c r="M100" s="47"/>
      <c r="Y100" s="9">
        <v>1436</v>
      </c>
      <c r="Z100" s="9">
        <v>97</v>
      </c>
      <c r="AG100" s="76"/>
      <c r="AH100" s="76"/>
      <c r="AI100" s="75" t="s">
        <v>34</v>
      </c>
      <c r="AJ100" s="74" t="s">
        <v>1295</v>
      </c>
    </row>
    <row r="101" spans="5:36" x14ac:dyDescent="0.25">
      <c r="E101" s="55" t="str">
        <f t="array" ref="E101">IF(ISERROR(INDEX(ClassChart[],SMALL(IF(ClassChart[Make]=makeSelection,ROW(ClassChart[Make])),ROW(99:99))-2,2)),"",INDEX(ClassChart[],SMALL(IF(ClassChart[Make]=makeSelection,ROW(ClassChart[Make])),ROW(99:99))-2,2))</f>
        <v/>
      </c>
      <c r="F101" s="55" t="str">
        <f t="array" ref="F101">IF(ISERROR(INDEX(ClassChart[],SMALL(IF(ClassChart[Make]=makeSelection,ROW(ClassChart[Make])),ROW(99:99))-2,3)),"",INDEX(ClassChart[],SMALL(IF(ClassChart[Make]=makeSelection,ROW(ClassChart[Make])),ROW(99:99))-2,3))</f>
        <v/>
      </c>
      <c r="G101" s="55" t="str">
        <f t="array" ref="G101">IF(ISERROR(INDEX(ClassChart[],SMALL(IF(ClassChart[Make]=makeSelection,ROW(ClassChart[Make])),ROW(99:99))-2,4)),"",INDEX(ClassChart[],SMALL(IF(ClassChart[Make]=makeSelection,ROW(ClassChart[Make])),ROW(99:99))-2,4))</f>
        <v/>
      </c>
      <c r="H101" s="57"/>
      <c r="I101" s="114" t="str">
        <f t="shared" si="5"/>
        <v/>
      </c>
      <c r="J101" s="59" t="str">
        <f t="shared" si="6"/>
        <v/>
      </c>
      <c r="K101" s="111" t="e">
        <f t="shared" si="7"/>
        <v>#VALUE!</v>
      </c>
      <c r="L101" s="59" t="e">
        <f t="shared" si="8"/>
        <v>#VALUE!</v>
      </c>
      <c r="M101" s="47"/>
      <c r="Y101" s="9">
        <v>1451</v>
      </c>
      <c r="Z101" s="9">
        <v>98</v>
      </c>
      <c r="AG101" s="76"/>
      <c r="AH101" s="76"/>
      <c r="AI101" s="73" t="s">
        <v>35</v>
      </c>
      <c r="AJ101" s="74" t="s">
        <v>1295</v>
      </c>
    </row>
    <row r="102" spans="5:36" x14ac:dyDescent="0.25">
      <c r="E102" s="55" t="str">
        <f t="array" ref="E102">IF(ISERROR(INDEX(ClassChart[],SMALL(IF(ClassChart[Make]=makeSelection,ROW(ClassChart[Make])),ROW(100:100))-2,2)),"",INDEX(ClassChart[],SMALL(IF(ClassChart[Make]=makeSelection,ROW(ClassChart[Make])),ROW(100:100))-2,2))</f>
        <v/>
      </c>
      <c r="F102" s="55" t="str">
        <f t="array" ref="F102">IF(ISERROR(INDEX(ClassChart[],SMALL(IF(ClassChart[Make]=makeSelection,ROW(ClassChart[Make])),ROW(100:100))-2,3)),"",INDEX(ClassChart[],SMALL(IF(ClassChart[Make]=makeSelection,ROW(ClassChart[Make])),ROW(100:100))-2,3))</f>
        <v/>
      </c>
      <c r="G102" s="55" t="str">
        <f t="array" ref="G102">IF(ISERROR(INDEX(ClassChart[],SMALL(IF(ClassChart[Make]=makeSelection,ROW(ClassChart[Make])),ROW(100:100))-2,4)),"",INDEX(ClassChart[],SMALL(IF(ClassChart[Make]=makeSelection,ROW(ClassChart[Make])),ROW(100:100))-2,4))</f>
        <v/>
      </c>
      <c r="H102" s="57"/>
      <c r="I102" s="114" t="str">
        <f t="shared" si="5"/>
        <v/>
      </c>
      <c r="J102" s="59" t="str">
        <f t="shared" si="6"/>
        <v/>
      </c>
      <c r="K102" s="111" t="e">
        <f t="shared" si="7"/>
        <v>#VALUE!</v>
      </c>
      <c r="L102" s="59" t="e">
        <f t="shared" si="8"/>
        <v>#VALUE!</v>
      </c>
      <c r="M102" s="47"/>
      <c r="Y102" s="9">
        <v>1466</v>
      </c>
      <c r="Z102" s="9">
        <v>99</v>
      </c>
      <c r="AG102" s="76"/>
      <c r="AH102" s="76"/>
      <c r="AI102" s="73" t="s">
        <v>36</v>
      </c>
      <c r="AJ102" s="74" t="s">
        <v>1295</v>
      </c>
    </row>
    <row r="103" spans="5:36" x14ac:dyDescent="0.25">
      <c r="E103" s="55" t="str">
        <f t="array" ref="E103">IF(ISERROR(INDEX(ClassChart[],SMALL(IF(ClassChart[Make]=makeSelection,ROW(ClassChart[Make])),ROW(101:101))-2,2)),"",INDEX(ClassChart[],SMALL(IF(ClassChart[Make]=makeSelection,ROW(ClassChart[Make])),ROW(101:101))-2,2))</f>
        <v/>
      </c>
      <c r="F103" s="55" t="str">
        <f t="array" ref="F103">IF(ISERROR(INDEX(ClassChart[],SMALL(IF(ClassChart[Make]=makeSelection,ROW(ClassChart[Make])),ROW(101:101))-2,3)),"",INDEX(ClassChart[],SMALL(IF(ClassChart[Make]=makeSelection,ROW(ClassChart[Make])),ROW(101:101))-2,3))</f>
        <v/>
      </c>
      <c r="G103" s="55" t="str">
        <f t="array" ref="G103">IF(ISERROR(INDEX(ClassChart[],SMALL(IF(ClassChart[Make]=makeSelection,ROW(ClassChart[Make])),ROW(101:101))-2,4)),"",INDEX(ClassChart[],SMALL(IF(ClassChart[Make]=makeSelection,ROW(ClassChart[Make])),ROW(101:101))-2,4))</f>
        <v/>
      </c>
      <c r="H103" s="57"/>
      <c r="I103" s="114" t="str">
        <f t="shared" si="5"/>
        <v/>
      </c>
      <c r="J103" s="59" t="str">
        <f t="shared" si="6"/>
        <v/>
      </c>
      <c r="K103" s="111" t="e">
        <f t="shared" si="7"/>
        <v>#VALUE!</v>
      </c>
      <c r="L103" s="59" t="e">
        <f t="shared" si="8"/>
        <v>#VALUE!</v>
      </c>
      <c r="M103" s="47"/>
      <c r="Y103" s="9">
        <v>1481</v>
      </c>
      <c r="Z103" s="9">
        <v>100</v>
      </c>
      <c r="AG103" s="76"/>
      <c r="AH103" s="76"/>
      <c r="AI103" s="77"/>
      <c r="AJ103" s="76"/>
    </row>
    <row r="104" spans="5:36" x14ac:dyDescent="0.25">
      <c r="E104" s="55" t="str">
        <f t="array" ref="E104">IF(ISERROR(INDEX(ClassChart[],SMALL(IF(ClassChart[Make]=makeSelection,ROW(ClassChart[Make])),ROW(102:102))-2,2)),"",INDEX(ClassChart[],SMALL(IF(ClassChart[Make]=makeSelection,ROW(ClassChart[Make])),ROW(102:102))-2,2))</f>
        <v/>
      </c>
      <c r="F104" s="55" t="str">
        <f t="array" ref="F104">IF(ISERROR(INDEX(ClassChart[],SMALL(IF(ClassChart[Make]=makeSelection,ROW(ClassChart[Make])),ROW(102:102))-2,3)),"",INDEX(ClassChart[],SMALL(IF(ClassChart[Make]=makeSelection,ROW(ClassChart[Make])),ROW(102:102))-2,3))</f>
        <v/>
      </c>
      <c r="G104" s="55" t="str">
        <f t="array" ref="G104">IF(ISERROR(INDEX(ClassChart[],SMALL(IF(ClassChart[Make]=makeSelection,ROW(ClassChart[Make])),ROW(102:102))-2,4)),"",INDEX(ClassChart[],SMALL(IF(ClassChart[Make]=makeSelection,ROW(ClassChart[Make])),ROW(102:102))-2,4))</f>
        <v/>
      </c>
      <c r="H104" s="57"/>
      <c r="I104" s="114" t="str">
        <f t="shared" si="5"/>
        <v/>
      </c>
      <c r="J104" s="59" t="str">
        <f t="shared" si="6"/>
        <v/>
      </c>
      <c r="K104" s="111" t="e">
        <f t="shared" si="7"/>
        <v>#VALUE!</v>
      </c>
      <c r="L104" s="59" t="e">
        <f t="shared" si="8"/>
        <v>#VALUE!</v>
      </c>
      <c r="M104" s="47"/>
      <c r="Y104" s="9">
        <v>1496</v>
      </c>
      <c r="Z104" s="9">
        <v>101</v>
      </c>
      <c r="AG104" s="71" t="str">
        <f>VLOOKUP(Calculator!$Q$13,Formulas!AI105:AJ120,2,FALSE)</f>
        <v>NXA</v>
      </c>
      <c r="AH104" s="72"/>
      <c r="AI104" s="71" t="s">
        <v>183</v>
      </c>
      <c r="AJ104" s="72"/>
    </row>
    <row r="105" spans="5:36" x14ac:dyDescent="0.25">
      <c r="E105" s="55" t="str">
        <f t="array" ref="E105">IF(ISERROR(INDEX(ClassChart[],SMALL(IF(ClassChart[Make]=makeSelection,ROW(ClassChart[Make])),ROW(103:103))-2,2)),"",INDEX(ClassChart[],SMALL(IF(ClassChart[Make]=makeSelection,ROW(ClassChart[Make])),ROW(103:103))-2,2))</f>
        <v/>
      </c>
      <c r="F105" s="55" t="str">
        <f t="array" ref="F105">IF(ISERROR(INDEX(ClassChart[],SMALL(IF(ClassChart[Make]=makeSelection,ROW(ClassChart[Make])),ROW(103:103))-2,3)),"",INDEX(ClassChart[],SMALL(IF(ClassChart[Make]=makeSelection,ROW(ClassChart[Make])),ROW(103:103))-2,3))</f>
        <v/>
      </c>
      <c r="G105" s="55" t="str">
        <f t="array" ref="G105">IF(ISERROR(INDEX(ClassChart[],SMALL(IF(ClassChart[Make]=makeSelection,ROW(ClassChart[Make])),ROW(103:103))-2,4)),"",INDEX(ClassChart[],SMALL(IF(ClassChart[Make]=makeSelection,ROW(ClassChart[Make])),ROW(103:103))-2,4))</f>
        <v/>
      </c>
      <c r="H105" s="57"/>
      <c r="I105" s="114" t="str">
        <f t="shared" si="5"/>
        <v/>
      </c>
      <c r="J105" s="59" t="str">
        <f t="shared" si="6"/>
        <v/>
      </c>
      <c r="K105" s="111" t="e">
        <f t="shared" si="7"/>
        <v>#VALUE!</v>
      </c>
      <c r="L105" s="59" t="e">
        <f t="shared" si="8"/>
        <v>#VALUE!</v>
      </c>
      <c r="M105" s="47"/>
      <c r="Y105" s="9">
        <v>1511</v>
      </c>
      <c r="Z105" s="9">
        <v>102</v>
      </c>
      <c r="AG105" s="72"/>
      <c r="AH105" s="72"/>
      <c r="AI105" s="78" t="s">
        <v>21</v>
      </c>
      <c r="AJ105" s="74" t="s">
        <v>1146</v>
      </c>
    </row>
    <row r="106" spans="5:36" x14ac:dyDescent="0.25">
      <c r="E106" s="55" t="str">
        <f t="array" ref="E106">IF(ISERROR(INDEX(ClassChart[],SMALL(IF(ClassChart[Make]=makeSelection,ROW(ClassChart[Make])),ROW(104:104))-2,2)),"",INDEX(ClassChart[],SMALL(IF(ClassChart[Make]=makeSelection,ROW(ClassChart[Make])),ROW(104:104))-2,2))</f>
        <v/>
      </c>
      <c r="F106" s="55" t="str">
        <f t="array" ref="F106">IF(ISERROR(INDEX(ClassChart[],SMALL(IF(ClassChart[Make]=makeSelection,ROW(ClassChart[Make])),ROW(104:104))-2,3)),"",INDEX(ClassChart[],SMALL(IF(ClassChart[Make]=makeSelection,ROW(ClassChart[Make])),ROW(104:104))-2,3))</f>
        <v/>
      </c>
      <c r="G106" s="55" t="str">
        <f t="array" ref="G106">IF(ISERROR(INDEX(ClassChart[],SMALL(IF(ClassChart[Make]=makeSelection,ROW(ClassChart[Make])),ROW(104:104))-2,4)),"",INDEX(ClassChart[],SMALL(IF(ClassChart[Make]=makeSelection,ROW(ClassChart[Make])),ROW(104:104))-2,4))</f>
        <v/>
      </c>
      <c r="H106" s="57"/>
      <c r="I106" s="114" t="str">
        <f t="shared" si="5"/>
        <v/>
      </c>
      <c r="J106" s="59" t="str">
        <f t="shared" si="6"/>
        <v/>
      </c>
      <c r="K106" s="111" t="e">
        <f t="shared" si="7"/>
        <v>#VALUE!</v>
      </c>
      <c r="L106" s="59" t="e">
        <f t="shared" si="8"/>
        <v>#VALUE!</v>
      </c>
      <c r="M106" s="47"/>
      <c r="Y106" s="9">
        <v>1526</v>
      </c>
      <c r="Z106" s="9">
        <v>103</v>
      </c>
      <c r="AG106" s="72"/>
      <c r="AH106" s="72"/>
      <c r="AI106" s="78" t="s">
        <v>22</v>
      </c>
      <c r="AJ106" s="74" t="s">
        <v>192</v>
      </c>
    </row>
    <row r="107" spans="5:36" x14ac:dyDescent="0.25">
      <c r="E107" s="55" t="str">
        <f t="array" ref="E107">IF(ISERROR(INDEX(ClassChart[],SMALL(IF(ClassChart[Make]=makeSelection,ROW(ClassChart[Make])),ROW(105:105))-2,2)),"",INDEX(ClassChart[],SMALL(IF(ClassChart[Make]=makeSelection,ROW(ClassChart[Make])),ROW(105:105))-2,2))</f>
        <v/>
      </c>
      <c r="F107" s="55" t="str">
        <f t="array" ref="F107">IF(ISERROR(INDEX(ClassChart[],SMALL(IF(ClassChart[Make]=makeSelection,ROW(ClassChart[Make])),ROW(105:105))-2,3)),"",INDEX(ClassChart[],SMALL(IF(ClassChart[Make]=makeSelection,ROW(ClassChart[Make])),ROW(105:105))-2,3))</f>
        <v/>
      </c>
      <c r="G107" s="55" t="str">
        <f t="array" ref="G107">IF(ISERROR(INDEX(ClassChart[],SMALL(IF(ClassChart[Make]=makeSelection,ROW(ClassChart[Make])),ROW(105:105))-2,4)),"",INDEX(ClassChart[],SMALL(IF(ClassChart[Make]=makeSelection,ROW(ClassChart[Make])),ROW(105:105))-2,4))</f>
        <v/>
      </c>
      <c r="H107" s="57"/>
      <c r="I107" s="114" t="str">
        <f t="shared" si="5"/>
        <v/>
      </c>
      <c r="J107" s="59" t="str">
        <f t="shared" si="6"/>
        <v/>
      </c>
      <c r="K107" s="111" t="e">
        <f t="shared" si="7"/>
        <v>#VALUE!</v>
      </c>
      <c r="L107" s="59" t="e">
        <f t="shared" si="8"/>
        <v>#VALUE!</v>
      </c>
      <c r="M107" s="47"/>
      <c r="Y107" s="9">
        <v>1541</v>
      </c>
      <c r="Z107" s="9">
        <v>104</v>
      </c>
      <c r="AG107" s="72"/>
      <c r="AH107" s="72"/>
      <c r="AI107" s="78" t="s">
        <v>23</v>
      </c>
      <c r="AJ107" s="74" t="s">
        <v>200</v>
      </c>
    </row>
    <row r="108" spans="5:36" x14ac:dyDescent="0.25">
      <c r="E108" s="55" t="str">
        <f t="array" ref="E108">IF(ISERROR(INDEX(ClassChart[],SMALL(IF(ClassChart[Make]=makeSelection,ROW(ClassChart[Make])),ROW(106:106))-2,2)),"",INDEX(ClassChart[],SMALL(IF(ClassChart[Make]=makeSelection,ROW(ClassChart[Make])),ROW(106:106))-2,2))</f>
        <v/>
      </c>
      <c r="F108" s="55" t="str">
        <f t="array" ref="F108">IF(ISERROR(INDEX(ClassChart[],SMALL(IF(ClassChart[Make]=makeSelection,ROW(ClassChart[Make])),ROW(106:106))-2,3)),"",INDEX(ClassChart[],SMALL(IF(ClassChart[Make]=makeSelection,ROW(ClassChart[Make])),ROW(106:106))-2,3))</f>
        <v/>
      </c>
      <c r="G108" s="55" t="str">
        <f t="array" ref="G108">IF(ISERROR(INDEX(ClassChart[],SMALL(IF(ClassChart[Make]=makeSelection,ROW(ClassChart[Make])),ROW(106:106))-2,4)),"",INDEX(ClassChart[],SMALL(IF(ClassChart[Make]=makeSelection,ROW(ClassChart[Make])),ROW(106:106))-2,4))</f>
        <v/>
      </c>
      <c r="H108" s="57"/>
      <c r="I108" s="114" t="str">
        <f t="shared" si="5"/>
        <v/>
      </c>
      <c r="J108" s="59" t="str">
        <f t="shared" si="6"/>
        <v/>
      </c>
      <c r="K108" s="111" t="e">
        <f t="shared" si="7"/>
        <v>#VALUE!</v>
      </c>
      <c r="L108" s="59" t="e">
        <f t="shared" si="8"/>
        <v>#VALUE!</v>
      </c>
      <c r="M108" s="47"/>
      <c r="Y108" s="9">
        <v>1556</v>
      </c>
      <c r="Z108" s="9">
        <v>105</v>
      </c>
      <c r="AG108" s="72"/>
      <c r="AH108" s="72"/>
      <c r="AI108" s="75" t="s">
        <v>24</v>
      </c>
      <c r="AJ108" s="74" t="s">
        <v>196</v>
      </c>
    </row>
    <row r="109" spans="5:36" x14ac:dyDescent="0.25">
      <c r="E109" s="55" t="str">
        <f t="array" ref="E109">IF(ISERROR(INDEX(ClassChart[],SMALL(IF(ClassChart[Make]=makeSelection,ROW(ClassChart[Make])),ROW(107:107))-2,2)),"",INDEX(ClassChart[],SMALL(IF(ClassChart[Make]=makeSelection,ROW(ClassChart[Make])),ROW(107:107))-2,2))</f>
        <v/>
      </c>
      <c r="F109" s="55" t="str">
        <f t="array" ref="F109">IF(ISERROR(INDEX(ClassChart[],SMALL(IF(ClassChart[Make]=makeSelection,ROW(ClassChart[Make])),ROW(107:107))-2,3)),"",INDEX(ClassChart[],SMALL(IF(ClassChart[Make]=makeSelection,ROW(ClassChart[Make])),ROW(107:107))-2,3))</f>
        <v/>
      </c>
      <c r="G109" s="55" t="str">
        <f t="array" ref="G109">IF(ISERROR(INDEX(ClassChart[],SMALL(IF(ClassChart[Make]=makeSelection,ROW(ClassChart[Make])),ROW(107:107))-2,4)),"",INDEX(ClassChart[],SMALL(IF(ClassChart[Make]=makeSelection,ROW(ClassChart[Make])),ROW(107:107))-2,4))</f>
        <v/>
      </c>
      <c r="H109" s="57"/>
      <c r="I109" s="114" t="str">
        <f t="shared" si="5"/>
        <v/>
      </c>
      <c r="J109" s="59" t="str">
        <f t="shared" si="6"/>
        <v/>
      </c>
      <c r="K109" s="111" t="e">
        <f t="shared" si="7"/>
        <v>#VALUE!</v>
      </c>
      <c r="L109" s="59" t="e">
        <f t="shared" si="8"/>
        <v>#VALUE!</v>
      </c>
      <c r="M109" s="47"/>
      <c r="Y109" s="9">
        <v>1571</v>
      </c>
      <c r="Z109" s="9">
        <v>106</v>
      </c>
      <c r="AG109" s="72"/>
      <c r="AH109" s="72"/>
      <c r="AI109" s="75" t="s">
        <v>25</v>
      </c>
      <c r="AJ109" s="74" t="s">
        <v>205</v>
      </c>
    </row>
    <row r="110" spans="5:36" x14ac:dyDescent="0.25">
      <c r="E110" s="55" t="str">
        <f t="array" ref="E110">IF(ISERROR(INDEX(ClassChart[],SMALL(IF(ClassChart[Make]=makeSelection,ROW(ClassChart[Make])),ROW(108:108))-2,2)),"",INDEX(ClassChart[],SMALL(IF(ClassChart[Make]=makeSelection,ROW(ClassChart[Make])),ROW(108:108))-2,2))</f>
        <v/>
      </c>
      <c r="F110" s="55" t="str">
        <f t="array" ref="F110">IF(ISERROR(INDEX(ClassChart[],SMALL(IF(ClassChart[Make]=makeSelection,ROW(ClassChart[Make])),ROW(108:108))-2,3)),"",INDEX(ClassChart[],SMALL(IF(ClassChart[Make]=makeSelection,ROW(ClassChart[Make])),ROW(108:108))-2,3))</f>
        <v/>
      </c>
      <c r="G110" s="55" t="str">
        <f t="array" ref="G110">IF(ISERROR(INDEX(ClassChart[],SMALL(IF(ClassChart[Make]=makeSelection,ROW(ClassChart[Make])),ROW(108:108))-2,4)),"",INDEX(ClassChart[],SMALL(IF(ClassChart[Make]=makeSelection,ROW(ClassChart[Make])),ROW(108:108))-2,4))</f>
        <v/>
      </c>
      <c r="H110" s="57"/>
      <c r="I110" s="114" t="str">
        <f t="shared" si="5"/>
        <v/>
      </c>
      <c r="J110" s="59" t="str">
        <f t="shared" si="6"/>
        <v/>
      </c>
      <c r="K110" s="111" t="e">
        <f t="shared" si="7"/>
        <v>#VALUE!</v>
      </c>
      <c r="L110" s="59" t="e">
        <f t="shared" si="8"/>
        <v>#VALUE!</v>
      </c>
      <c r="M110" s="47"/>
      <c r="Y110" s="9">
        <v>1586</v>
      </c>
      <c r="Z110" s="9">
        <v>107</v>
      </c>
      <c r="AG110" s="72"/>
      <c r="AH110" s="72"/>
      <c r="AI110" s="73" t="s">
        <v>26</v>
      </c>
      <c r="AJ110" s="74" t="s">
        <v>185</v>
      </c>
    </row>
    <row r="111" spans="5:36" x14ac:dyDescent="0.25">
      <c r="E111" s="55" t="str">
        <f t="array" ref="E111">IF(ISERROR(INDEX(ClassChart[],SMALL(IF(ClassChart[Make]=makeSelection,ROW(ClassChart[Make])),ROW(109:109))-2,2)),"",INDEX(ClassChart[],SMALL(IF(ClassChart[Make]=makeSelection,ROW(ClassChart[Make])),ROW(109:109))-2,2))</f>
        <v/>
      </c>
      <c r="F111" s="55" t="str">
        <f t="array" ref="F111">IF(ISERROR(INDEX(ClassChart[],SMALL(IF(ClassChart[Make]=makeSelection,ROW(ClassChart[Make])),ROW(109:109))-2,3)),"",INDEX(ClassChart[],SMALL(IF(ClassChart[Make]=makeSelection,ROW(ClassChart[Make])),ROW(109:109))-2,3))</f>
        <v/>
      </c>
      <c r="G111" s="55" t="str">
        <f t="array" ref="G111">IF(ISERROR(INDEX(ClassChart[],SMALL(IF(ClassChart[Make]=makeSelection,ROW(ClassChart[Make])),ROW(109:109))-2,4)),"",INDEX(ClassChart[],SMALL(IF(ClassChart[Make]=makeSelection,ROW(ClassChart[Make])),ROW(109:109))-2,4))</f>
        <v/>
      </c>
      <c r="H111" s="57"/>
      <c r="I111" s="114" t="str">
        <f t="shared" si="5"/>
        <v/>
      </c>
      <c r="J111" s="59" t="str">
        <f t="shared" si="6"/>
        <v/>
      </c>
      <c r="K111" s="111" t="e">
        <f t="shared" si="7"/>
        <v>#VALUE!</v>
      </c>
      <c r="L111" s="59" t="e">
        <f t="shared" si="8"/>
        <v>#VALUE!</v>
      </c>
      <c r="M111" s="47"/>
      <c r="Y111" s="9">
        <v>1601</v>
      </c>
      <c r="Z111" s="9">
        <v>108</v>
      </c>
      <c r="AG111" s="72"/>
      <c r="AH111" s="72"/>
      <c r="AI111" s="73" t="s">
        <v>27</v>
      </c>
      <c r="AJ111" s="74" t="s">
        <v>184</v>
      </c>
    </row>
    <row r="112" spans="5:36" x14ac:dyDescent="0.25">
      <c r="E112" s="55" t="str">
        <f t="array" ref="E112">IF(ISERROR(INDEX(ClassChart[],SMALL(IF(ClassChart[Make]=makeSelection,ROW(ClassChart[Make])),ROW(110:110))-2,2)),"",INDEX(ClassChart[],SMALL(IF(ClassChart[Make]=makeSelection,ROW(ClassChart[Make])),ROW(110:110))-2,2))</f>
        <v/>
      </c>
      <c r="F112" s="55" t="str">
        <f t="array" ref="F112">IF(ISERROR(INDEX(ClassChart[],SMALL(IF(ClassChart[Make]=makeSelection,ROW(ClassChart[Make])),ROW(110:110))-2,3)),"",INDEX(ClassChart[],SMALL(IF(ClassChart[Make]=makeSelection,ROW(ClassChart[Make])),ROW(110:110))-2,3))</f>
        <v/>
      </c>
      <c r="G112" s="55" t="str">
        <f t="array" ref="G112">IF(ISERROR(INDEX(ClassChart[],SMALL(IF(ClassChart[Make]=makeSelection,ROW(ClassChart[Make])),ROW(110:110))-2,4)),"",INDEX(ClassChart[],SMALL(IF(ClassChart[Make]=makeSelection,ROW(ClassChart[Make])),ROW(110:110))-2,4))</f>
        <v/>
      </c>
      <c r="H112" s="57"/>
      <c r="I112" s="114" t="str">
        <f t="shared" si="5"/>
        <v/>
      </c>
      <c r="J112" s="59" t="str">
        <f t="shared" si="6"/>
        <v/>
      </c>
      <c r="K112" s="111" t="e">
        <f t="shared" si="7"/>
        <v>#VALUE!</v>
      </c>
      <c r="L112" s="59" t="e">
        <f t="shared" si="8"/>
        <v>#VALUE!</v>
      </c>
      <c r="M112" s="47"/>
      <c r="Y112" s="9">
        <v>1616</v>
      </c>
      <c r="Z112" s="9">
        <v>109</v>
      </c>
      <c r="AG112" s="72"/>
      <c r="AH112" s="72"/>
      <c r="AI112" s="75" t="s">
        <v>28</v>
      </c>
      <c r="AJ112" s="74" t="s">
        <v>183</v>
      </c>
    </row>
    <row r="113" spans="5:36" x14ac:dyDescent="0.25">
      <c r="E113" s="55" t="str">
        <f t="array" ref="E113">IF(ISERROR(INDEX(ClassChart[],SMALL(IF(ClassChart[Make]=makeSelection,ROW(ClassChart[Make])),ROW(111:111))-2,2)),"",INDEX(ClassChart[],SMALL(IF(ClassChart[Make]=makeSelection,ROW(ClassChart[Make])),ROW(111:111))-2,2))</f>
        <v/>
      </c>
      <c r="F113" s="55" t="str">
        <f t="array" ref="F113">IF(ISERROR(INDEX(ClassChart[],SMALL(IF(ClassChart[Make]=makeSelection,ROW(ClassChart[Make])),ROW(111:111))-2,3)),"",INDEX(ClassChart[],SMALL(IF(ClassChart[Make]=makeSelection,ROW(ClassChart[Make])),ROW(111:111))-2,3))</f>
        <v/>
      </c>
      <c r="G113" s="55" t="str">
        <f t="array" ref="G113">IF(ISERROR(INDEX(ClassChart[],SMALL(IF(ClassChart[Make]=makeSelection,ROW(ClassChart[Make])),ROW(111:111))-2,4)),"",INDEX(ClassChart[],SMALL(IF(ClassChart[Make]=makeSelection,ROW(ClassChart[Make])),ROW(111:111))-2,4))</f>
        <v/>
      </c>
      <c r="H113" s="57"/>
      <c r="I113" s="114" t="str">
        <f t="shared" si="5"/>
        <v/>
      </c>
      <c r="J113" s="59" t="str">
        <f t="shared" si="6"/>
        <v/>
      </c>
      <c r="K113" s="111" t="e">
        <f t="shared" si="7"/>
        <v>#VALUE!</v>
      </c>
      <c r="L113" s="59" t="e">
        <f t="shared" si="8"/>
        <v>#VALUE!</v>
      </c>
      <c r="M113" s="47"/>
      <c r="Y113" s="9">
        <v>1631</v>
      </c>
      <c r="Z113" s="9">
        <v>110</v>
      </c>
      <c r="AG113" s="72"/>
      <c r="AH113" s="72"/>
      <c r="AI113" s="75" t="s">
        <v>29</v>
      </c>
      <c r="AJ113" s="74" t="s">
        <v>182</v>
      </c>
    </row>
    <row r="114" spans="5:36" x14ac:dyDescent="0.25">
      <c r="E114" s="55" t="str">
        <f t="array" ref="E114">IF(ISERROR(INDEX(ClassChart[],SMALL(IF(ClassChart[Make]=makeSelection,ROW(ClassChart[Make])),ROW(112:112))-2,2)),"",INDEX(ClassChart[],SMALL(IF(ClassChart[Make]=makeSelection,ROW(ClassChart[Make])),ROW(112:112))-2,2))</f>
        <v/>
      </c>
      <c r="F114" s="55" t="str">
        <f t="array" ref="F114">IF(ISERROR(INDEX(ClassChart[],SMALL(IF(ClassChart[Make]=makeSelection,ROW(ClassChart[Make])),ROW(112:112))-2,3)),"",INDEX(ClassChart[],SMALL(IF(ClassChart[Make]=makeSelection,ROW(ClassChart[Make])),ROW(112:112))-2,3))</f>
        <v/>
      </c>
      <c r="G114" s="55" t="str">
        <f t="array" ref="G114">IF(ISERROR(INDEX(ClassChart[],SMALL(IF(ClassChart[Make]=makeSelection,ROW(ClassChart[Make])),ROW(112:112))-2,4)),"",INDEX(ClassChart[],SMALL(IF(ClassChart[Make]=makeSelection,ROW(ClassChart[Make])),ROW(112:112))-2,4))</f>
        <v/>
      </c>
      <c r="H114" s="57"/>
      <c r="I114" s="114" t="str">
        <f t="shared" si="5"/>
        <v/>
      </c>
      <c r="J114" s="59" t="str">
        <f t="shared" si="6"/>
        <v/>
      </c>
      <c r="K114" s="111" t="e">
        <f t="shared" si="7"/>
        <v>#VALUE!</v>
      </c>
      <c r="L114" s="59" t="e">
        <f t="shared" si="8"/>
        <v>#VALUE!</v>
      </c>
      <c r="M114" s="47"/>
      <c r="Y114" s="9">
        <v>1646</v>
      </c>
      <c r="Z114" s="9">
        <v>111</v>
      </c>
      <c r="AG114" s="72"/>
      <c r="AH114" s="72"/>
      <c r="AI114" s="75" t="s">
        <v>30</v>
      </c>
      <c r="AJ114" s="74" t="s">
        <v>181</v>
      </c>
    </row>
    <row r="115" spans="5:36" x14ac:dyDescent="0.25">
      <c r="E115" s="55" t="str">
        <f t="array" ref="E115">IF(ISERROR(INDEX(ClassChart[],SMALL(IF(ClassChart[Make]=makeSelection,ROW(ClassChart[Make])),ROW(113:113))-2,2)),"",INDEX(ClassChart[],SMALL(IF(ClassChart[Make]=makeSelection,ROW(ClassChart[Make])),ROW(113:113))-2,2))</f>
        <v/>
      </c>
      <c r="F115" s="55" t="str">
        <f t="array" ref="F115">IF(ISERROR(INDEX(ClassChart[],SMALL(IF(ClassChart[Make]=makeSelection,ROW(ClassChart[Make])),ROW(113:113))-2,3)),"",INDEX(ClassChart[],SMALL(IF(ClassChart[Make]=makeSelection,ROW(ClassChart[Make])),ROW(113:113))-2,3))</f>
        <v/>
      </c>
      <c r="G115" s="55" t="str">
        <f t="array" ref="G115">IF(ISERROR(INDEX(ClassChart[],SMALL(IF(ClassChart[Make]=makeSelection,ROW(ClassChart[Make])),ROW(113:113))-2,4)),"",INDEX(ClassChart[],SMALL(IF(ClassChart[Make]=makeSelection,ROW(ClassChart[Make])),ROW(113:113))-2,4))</f>
        <v/>
      </c>
      <c r="H115" s="57"/>
      <c r="I115" s="114" t="str">
        <f t="shared" si="5"/>
        <v/>
      </c>
      <c r="J115" s="59" t="str">
        <f t="shared" si="6"/>
        <v/>
      </c>
      <c r="K115" s="111" t="e">
        <f t="shared" si="7"/>
        <v>#VALUE!</v>
      </c>
      <c r="L115" s="59" t="e">
        <f t="shared" si="8"/>
        <v>#VALUE!</v>
      </c>
      <c r="M115" s="47"/>
      <c r="Y115" s="9">
        <v>1661</v>
      </c>
      <c r="Z115" s="9">
        <v>112</v>
      </c>
      <c r="AG115" s="72"/>
      <c r="AH115" s="72"/>
      <c r="AI115" s="75" t="s">
        <v>31</v>
      </c>
      <c r="AJ115" s="74" t="s">
        <v>180</v>
      </c>
    </row>
    <row r="116" spans="5:36" x14ac:dyDescent="0.25">
      <c r="E116" s="55" t="str">
        <f t="array" ref="E116">IF(ISERROR(INDEX(ClassChart[],SMALL(IF(ClassChart[Make]=makeSelection,ROW(ClassChart[Make])),ROW(114:114))-2,2)),"",INDEX(ClassChart[],SMALL(IF(ClassChart[Make]=makeSelection,ROW(ClassChart[Make])),ROW(114:114))-2,2))</f>
        <v/>
      </c>
      <c r="F116" s="55" t="str">
        <f t="array" ref="F116">IF(ISERROR(INDEX(ClassChart[],SMALL(IF(ClassChart[Make]=makeSelection,ROW(ClassChart[Make])),ROW(114:114))-2,3)),"",INDEX(ClassChart[],SMALL(IF(ClassChart[Make]=makeSelection,ROW(ClassChart[Make])),ROW(114:114))-2,3))</f>
        <v/>
      </c>
      <c r="G116" s="55" t="str">
        <f t="array" ref="G116">IF(ISERROR(INDEX(ClassChart[],SMALL(IF(ClassChart[Make]=makeSelection,ROW(ClassChart[Make])),ROW(114:114))-2,4)),"",INDEX(ClassChart[],SMALL(IF(ClassChart[Make]=makeSelection,ROW(ClassChart[Make])),ROW(114:114))-2,4))</f>
        <v/>
      </c>
      <c r="H116" s="57"/>
      <c r="I116" s="114" t="str">
        <f t="shared" si="5"/>
        <v/>
      </c>
      <c r="J116" s="59" t="str">
        <f t="shared" si="6"/>
        <v/>
      </c>
      <c r="K116" s="111" t="e">
        <f t="shared" si="7"/>
        <v>#VALUE!</v>
      </c>
      <c r="L116" s="59" t="e">
        <f t="shared" si="8"/>
        <v>#VALUE!</v>
      </c>
      <c r="M116" s="47"/>
      <c r="Y116" s="9">
        <v>1676</v>
      </c>
      <c r="Z116" s="9">
        <v>113</v>
      </c>
      <c r="AG116" s="72"/>
      <c r="AH116" s="72"/>
      <c r="AI116" s="75" t="s">
        <v>32</v>
      </c>
      <c r="AJ116" s="74" t="s">
        <v>1295</v>
      </c>
    </row>
    <row r="117" spans="5:36" x14ac:dyDescent="0.25">
      <c r="E117" s="55" t="str">
        <f t="array" ref="E117">IF(ISERROR(INDEX(ClassChart[],SMALL(IF(ClassChart[Make]=makeSelection,ROW(ClassChart[Make])),ROW(115:115))-2,2)),"",INDEX(ClassChart[],SMALL(IF(ClassChart[Make]=makeSelection,ROW(ClassChart[Make])),ROW(115:115))-2,2))</f>
        <v/>
      </c>
      <c r="F117" s="55" t="str">
        <f t="array" ref="F117">IF(ISERROR(INDEX(ClassChart[],SMALL(IF(ClassChart[Make]=makeSelection,ROW(ClassChart[Make])),ROW(115:115))-2,3)),"",INDEX(ClassChart[],SMALL(IF(ClassChart[Make]=makeSelection,ROW(ClassChart[Make])),ROW(115:115))-2,3))</f>
        <v/>
      </c>
      <c r="G117" s="55" t="str">
        <f t="array" ref="G117">IF(ISERROR(INDEX(ClassChart[],SMALL(IF(ClassChart[Make]=makeSelection,ROW(ClassChart[Make])),ROW(115:115))-2,4)),"",INDEX(ClassChart[],SMALL(IF(ClassChart[Make]=makeSelection,ROW(ClassChart[Make])),ROW(115:115))-2,4))</f>
        <v/>
      </c>
      <c r="H117" s="57"/>
      <c r="I117" s="114" t="str">
        <f t="shared" si="5"/>
        <v/>
      </c>
      <c r="J117" s="59" t="str">
        <f t="shared" si="6"/>
        <v/>
      </c>
      <c r="K117" s="111" t="e">
        <f t="shared" si="7"/>
        <v>#VALUE!</v>
      </c>
      <c r="L117" s="59" t="e">
        <f t="shared" si="8"/>
        <v>#VALUE!</v>
      </c>
      <c r="M117" s="47"/>
      <c r="Y117" s="9">
        <v>1691</v>
      </c>
      <c r="Z117" s="9">
        <v>114</v>
      </c>
      <c r="AG117" s="76"/>
      <c r="AH117" s="76"/>
      <c r="AI117" s="75" t="s">
        <v>33</v>
      </c>
      <c r="AJ117" s="74" t="s">
        <v>1295</v>
      </c>
    </row>
    <row r="118" spans="5:36" x14ac:dyDescent="0.25">
      <c r="E118" s="55" t="str">
        <f t="array" ref="E118">IF(ISERROR(INDEX(ClassChart[],SMALL(IF(ClassChart[Make]=makeSelection,ROW(ClassChart[Make])),ROW(116:116))-2,2)),"",INDEX(ClassChart[],SMALL(IF(ClassChart[Make]=makeSelection,ROW(ClassChart[Make])),ROW(116:116))-2,2))</f>
        <v/>
      </c>
      <c r="F118" s="55" t="str">
        <f t="array" ref="F118">IF(ISERROR(INDEX(ClassChart[],SMALL(IF(ClassChart[Make]=makeSelection,ROW(ClassChart[Make])),ROW(116:116))-2,3)),"",INDEX(ClassChart[],SMALL(IF(ClassChart[Make]=makeSelection,ROW(ClassChart[Make])),ROW(116:116))-2,3))</f>
        <v/>
      </c>
      <c r="G118" s="55" t="str">
        <f t="array" ref="G118">IF(ISERROR(INDEX(ClassChart[],SMALL(IF(ClassChart[Make]=makeSelection,ROW(ClassChart[Make])),ROW(116:116))-2,4)),"",INDEX(ClassChart[],SMALL(IF(ClassChart[Make]=makeSelection,ROW(ClassChart[Make])),ROW(116:116))-2,4))</f>
        <v/>
      </c>
      <c r="H118" s="57"/>
      <c r="I118" s="114" t="str">
        <f t="shared" si="5"/>
        <v/>
      </c>
      <c r="J118" s="59" t="str">
        <f t="shared" si="6"/>
        <v/>
      </c>
      <c r="K118" s="111" t="e">
        <f t="shared" si="7"/>
        <v>#VALUE!</v>
      </c>
      <c r="L118" s="59" t="e">
        <f t="shared" si="8"/>
        <v>#VALUE!</v>
      </c>
      <c r="M118" s="47"/>
      <c r="Y118" s="9">
        <v>1706</v>
      </c>
      <c r="Z118" s="9">
        <v>115</v>
      </c>
      <c r="AG118" s="76"/>
      <c r="AH118" s="76"/>
      <c r="AI118" s="75" t="s">
        <v>34</v>
      </c>
      <c r="AJ118" s="74" t="s">
        <v>1295</v>
      </c>
    </row>
    <row r="119" spans="5:36" x14ac:dyDescent="0.25">
      <c r="E119" s="55" t="str">
        <f t="array" ref="E119">IF(ISERROR(INDEX(ClassChart[],SMALL(IF(ClassChart[Make]=makeSelection,ROW(ClassChart[Make])),ROW(117:117))-2,2)),"",INDEX(ClassChart[],SMALL(IF(ClassChart[Make]=makeSelection,ROW(ClassChart[Make])),ROW(117:117))-2,2))</f>
        <v/>
      </c>
      <c r="F119" s="55" t="str">
        <f t="array" ref="F119">IF(ISERROR(INDEX(ClassChart[],SMALL(IF(ClassChart[Make]=makeSelection,ROW(ClassChart[Make])),ROW(117:117))-2,3)),"",INDEX(ClassChart[],SMALL(IF(ClassChart[Make]=makeSelection,ROW(ClassChart[Make])),ROW(117:117))-2,3))</f>
        <v/>
      </c>
      <c r="G119" s="55" t="str">
        <f t="array" ref="G119">IF(ISERROR(INDEX(ClassChart[],SMALL(IF(ClassChart[Make]=makeSelection,ROW(ClassChart[Make])),ROW(117:117))-2,4)),"",INDEX(ClassChart[],SMALL(IF(ClassChart[Make]=makeSelection,ROW(ClassChart[Make])),ROW(117:117))-2,4))</f>
        <v/>
      </c>
      <c r="H119" s="57"/>
      <c r="I119" s="114" t="str">
        <f t="shared" si="5"/>
        <v/>
      </c>
      <c r="J119" s="59" t="str">
        <f t="shared" si="6"/>
        <v/>
      </c>
      <c r="K119" s="111" t="e">
        <f t="shared" si="7"/>
        <v>#VALUE!</v>
      </c>
      <c r="L119" s="59" t="e">
        <f t="shared" si="8"/>
        <v>#VALUE!</v>
      </c>
      <c r="M119" s="47"/>
      <c r="Y119" s="9">
        <v>1721</v>
      </c>
      <c r="Z119" s="9">
        <v>116</v>
      </c>
      <c r="AG119" s="76"/>
      <c r="AH119" s="76"/>
      <c r="AI119" s="73" t="s">
        <v>35</v>
      </c>
      <c r="AJ119" s="74" t="s">
        <v>1295</v>
      </c>
    </row>
    <row r="120" spans="5:36" x14ac:dyDescent="0.25">
      <c r="E120" s="55" t="str">
        <f t="array" ref="E120">IF(ISERROR(INDEX(ClassChart[],SMALL(IF(ClassChart[Make]=makeSelection,ROW(ClassChart[Make])),ROW(118:118))-2,2)),"",INDEX(ClassChart[],SMALL(IF(ClassChart[Make]=makeSelection,ROW(ClassChart[Make])),ROW(118:118))-2,2))</f>
        <v/>
      </c>
      <c r="F120" s="55" t="str">
        <f t="array" ref="F120">IF(ISERROR(INDEX(ClassChart[],SMALL(IF(ClassChart[Make]=makeSelection,ROW(ClassChart[Make])),ROW(118:118))-2,3)),"",INDEX(ClassChart[],SMALL(IF(ClassChart[Make]=makeSelection,ROW(ClassChart[Make])),ROW(118:118))-2,3))</f>
        <v/>
      </c>
      <c r="G120" s="55" t="str">
        <f t="array" ref="G120">IF(ISERROR(INDEX(ClassChart[],SMALL(IF(ClassChart[Make]=makeSelection,ROW(ClassChart[Make])),ROW(118:118))-2,4)),"",INDEX(ClassChart[],SMALL(IF(ClassChart[Make]=makeSelection,ROW(ClassChart[Make])),ROW(118:118))-2,4))</f>
        <v/>
      </c>
      <c r="H120" s="57"/>
      <c r="I120" s="114" t="str">
        <f t="shared" si="5"/>
        <v/>
      </c>
      <c r="J120" s="59" t="str">
        <f t="shared" si="6"/>
        <v/>
      </c>
      <c r="K120" s="111" t="e">
        <f t="shared" si="7"/>
        <v>#VALUE!</v>
      </c>
      <c r="L120" s="59" t="e">
        <f t="shared" si="8"/>
        <v>#VALUE!</v>
      </c>
      <c r="M120" s="47"/>
      <c r="Y120" s="9">
        <v>1736</v>
      </c>
      <c r="Z120" s="9">
        <v>117</v>
      </c>
      <c r="AG120" s="76"/>
      <c r="AH120" s="76"/>
      <c r="AI120" s="73" t="s">
        <v>36</v>
      </c>
      <c r="AJ120" s="74" t="s">
        <v>1295</v>
      </c>
    </row>
    <row r="121" spans="5:36" x14ac:dyDescent="0.25">
      <c r="E121" s="55" t="str">
        <f t="array" ref="E121">IF(ISERROR(INDEX(ClassChart[],SMALL(IF(ClassChart[Make]=makeSelection,ROW(ClassChart[Make])),ROW(119:119))-2,2)),"",INDEX(ClassChart[],SMALL(IF(ClassChart[Make]=makeSelection,ROW(ClassChart[Make])),ROW(119:119))-2,2))</f>
        <v/>
      </c>
      <c r="F121" s="55" t="str">
        <f t="array" ref="F121">IF(ISERROR(INDEX(ClassChart[],SMALL(IF(ClassChart[Make]=makeSelection,ROW(ClassChart[Make])),ROW(119:119))-2,3)),"",INDEX(ClassChart[],SMALL(IF(ClassChart[Make]=makeSelection,ROW(ClassChart[Make])),ROW(119:119))-2,3))</f>
        <v/>
      </c>
      <c r="G121" s="55" t="str">
        <f t="array" ref="G121">IF(ISERROR(INDEX(ClassChart[],SMALL(IF(ClassChart[Make]=makeSelection,ROW(ClassChart[Make])),ROW(119:119))-2,4)),"",INDEX(ClassChart[],SMALL(IF(ClassChart[Make]=makeSelection,ROW(ClassChart[Make])),ROW(119:119))-2,4))</f>
        <v/>
      </c>
      <c r="H121" s="57"/>
      <c r="I121" s="114" t="str">
        <f t="shared" si="5"/>
        <v/>
      </c>
      <c r="J121" s="59" t="str">
        <f t="shared" si="6"/>
        <v/>
      </c>
      <c r="K121" s="111" t="e">
        <f t="shared" si="7"/>
        <v>#VALUE!</v>
      </c>
      <c r="L121" s="59" t="e">
        <f t="shared" si="8"/>
        <v>#VALUE!</v>
      </c>
      <c r="M121" s="47"/>
      <c r="Y121" s="9">
        <v>1751</v>
      </c>
      <c r="Z121" s="9">
        <v>118</v>
      </c>
      <c r="AG121" s="76"/>
      <c r="AH121" s="76"/>
      <c r="AI121" s="77"/>
      <c r="AJ121" s="76"/>
    </row>
    <row r="122" spans="5:36" x14ac:dyDescent="0.25">
      <c r="E122" s="55" t="str">
        <f t="array" ref="E122">IF(ISERROR(INDEX(ClassChart[],SMALL(IF(ClassChart[Make]=makeSelection,ROW(ClassChart[Make])),ROW(120:120))-2,2)),"",INDEX(ClassChart[],SMALL(IF(ClassChart[Make]=makeSelection,ROW(ClassChart[Make])),ROW(120:120))-2,2))</f>
        <v/>
      </c>
      <c r="F122" s="55" t="str">
        <f t="array" ref="F122">IF(ISERROR(INDEX(ClassChart[],SMALL(IF(ClassChart[Make]=makeSelection,ROW(ClassChart[Make])),ROW(120:120))-2,3)),"",INDEX(ClassChart[],SMALL(IF(ClassChart[Make]=makeSelection,ROW(ClassChart[Make])),ROW(120:120))-2,3))</f>
        <v/>
      </c>
      <c r="G122" s="55" t="str">
        <f t="array" ref="G122">IF(ISERROR(INDEX(ClassChart[],SMALL(IF(ClassChart[Make]=makeSelection,ROW(ClassChart[Make])),ROW(120:120))-2,4)),"",INDEX(ClassChart[],SMALL(IF(ClassChart[Make]=makeSelection,ROW(ClassChart[Make])),ROW(120:120))-2,4))</f>
        <v/>
      </c>
      <c r="H122" s="57"/>
      <c r="I122" s="114" t="str">
        <f t="shared" si="5"/>
        <v/>
      </c>
      <c r="J122" s="59" t="str">
        <f t="shared" si="6"/>
        <v/>
      </c>
      <c r="K122" s="111" t="e">
        <f t="shared" si="7"/>
        <v>#VALUE!</v>
      </c>
      <c r="L122" s="59" t="e">
        <f t="shared" si="8"/>
        <v>#VALUE!</v>
      </c>
      <c r="M122" s="47"/>
      <c r="Y122" s="9">
        <v>1766</v>
      </c>
      <c r="Z122" s="9">
        <v>119</v>
      </c>
      <c r="AG122" s="71" t="str">
        <f>VLOOKUP(Calculator!$Q$13,Formulas!AI123:AJ138,2,FALSE)</f>
        <v>NXS</v>
      </c>
      <c r="AH122" s="72"/>
      <c r="AI122" s="71" t="s">
        <v>182</v>
      </c>
      <c r="AJ122" s="72"/>
    </row>
    <row r="123" spans="5:36" x14ac:dyDescent="0.25">
      <c r="E123" s="55" t="str">
        <f t="array" ref="E123">IF(ISERROR(INDEX(ClassChart[],SMALL(IF(ClassChart[Make]=makeSelection,ROW(ClassChart[Make])),ROW(121:121))-2,2)),"",INDEX(ClassChart[],SMALL(IF(ClassChart[Make]=makeSelection,ROW(ClassChart[Make])),ROW(121:121))-2,2))</f>
        <v/>
      </c>
      <c r="F123" s="55" t="str">
        <f t="array" ref="F123">IF(ISERROR(INDEX(ClassChart[],SMALL(IF(ClassChart[Make]=makeSelection,ROW(ClassChart[Make])),ROW(121:121))-2,3)),"",INDEX(ClassChart[],SMALL(IF(ClassChart[Make]=makeSelection,ROW(ClassChart[Make])),ROW(121:121))-2,3))</f>
        <v/>
      </c>
      <c r="G123" s="55" t="str">
        <f t="array" ref="G123">IF(ISERROR(INDEX(ClassChart[],SMALL(IF(ClassChart[Make]=makeSelection,ROW(ClassChart[Make])),ROW(121:121))-2,4)),"",INDEX(ClassChart[],SMALL(IF(ClassChart[Make]=makeSelection,ROW(ClassChart[Make])),ROW(121:121))-2,4))</f>
        <v/>
      </c>
      <c r="H123" s="57"/>
      <c r="I123" s="114" t="str">
        <f t="shared" si="5"/>
        <v/>
      </c>
      <c r="J123" s="59" t="str">
        <f t="shared" si="6"/>
        <v/>
      </c>
      <c r="K123" s="111" t="e">
        <f t="shared" si="7"/>
        <v>#VALUE!</v>
      </c>
      <c r="L123" s="59" t="e">
        <f t="shared" si="8"/>
        <v>#VALUE!</v>
      </c>
      <c r="M123" s="47"/>
      <c r="Y123" s="9">
        <v>1781</v>
      </c>
      <c r="Z123" s="9">
        <v>120</v>
      </c>
      <c r="AG123" s="72"/>
      <c r="AH123" s="72"/>
      <c r="AI123" s="78" t="s">
        <v>21</v>
      </c>
      <c r="AJ123" s="74" t="s">
        <v>192</v>
      </c>
    </row>
    <row r="124" spans="5:36" x14ac:dyDescent="0.25">
      <c r="E124" s="55" t="str">
        <f t="array" ref="E124">IF(ISERROR(INDEX(ClassChart[],SMALL(IF(ClassChart[Make]=makeSelection,ROW(ClassChart[Make])),ROW(122:122))-2,2)),"",INDEX(ClassChart[],SMALL(IF(ClassChart[Make]=makeSelection,ROW(ClassChart[Make])),ROW(122:122))-2,2))</f>
        <v/>
      </c>
      <c r="F124" s="55" t="str">
        <f t="array" ref="F124">IF(ISERROR(INDEX(ClassChart[],SMALL(IF(ClassChart[Make]=makeSelection,ROW(ClassChart[Make])),ROW(122:122))-2,3)),"",INDEX(ClassChart[],SMALL(IF(ClassChart[Make]=makeSelection,ROW(ClassChart[Make])),ROW(122:122))-2,3))</f>
        <v/>
      </c>
      <c r="G124" s="55" t="str">
        <f t="array" ref="G124">IF(ISERROR(INDEX(ClassChart[],SMALL(IF(ClassChart[Make]=makeSelection,ROW(ClassChart[Make])),ROW(122:122))-2,4)),"",INDEX(ClassChart[],SMALL(IF(ClassChart[Make]=makeSelection,ROW(ClassChart[Make])),ROW(122:122))-2,4))</f>
        <v/>
      </c>
      <c r="H124" s="57"/>
      <c r="I124" s="114" t="str">
        <f t="shared" si="5"/>
        <v/>
      </c>
      <c r="J124" s="59" t="str">
        <f t="shared" si="6"/>
        <v/>
      </c>
      <c r="K124" s="111" t="e">
        <f t="shared" si="7"/>
        <v>#VALUE!</v>
      </c>
      <c r="L124" s="59" t="e">
        <f t="shared" si="8"/>
        <v>#VALUE!</v>
      </c>
      <c r="M124" s="47"/>
      <c r="Y124" s="9">
        <v>1796</v>
      </c>
      <c r="Z124" s="9">
        <v>121</v>
      </c>
      <c r="AG124" s="72"/>
      <c r="AH124" s="72"/>
      <c r="AI124" s="78" t="s">
        <v>22</v>
      </c>
      <c r="AJ124" s="74" t="s">
        <v>200</v>
      </c>
    </row>
    <row r="125" spans="5:36" x14ac:dyDescent="0.25">
      <c r="E125" s="55" t="str">
        <f t="array" ref="E125">IF(ISERROR(INDEX(ClassChart[],SMALL(IF(ClassChart[Make]=makeSelection,ROW(ClassChart[Make])),ROW(123:123))-2,2)),"",INDEX(ClassChart[],SMALL(IF(ClassChart[Make]=makeSelection,ROW(ClassChart[Make])),ROW(123:123))-2,2))</f>
        <v/>
      </c>
      <c r="F125" s="55" t="str">
        <f t="array" ref="F125">IF(ISERROR(INDEX(ClassChart[],SMALL(IF(ClassChart[Make]=makeSelection,ROW(ClassChart[Make])),ROW(123:123))-2,3)),"",INDEX(ClassChart[],SMALL(IF(ClassChart[Make]=makeSelection,ROW(ClassChart[Make])),ROW(123:123))-2,3))</f>
        <v/>
      </c>
      <c r="G125" s="55" t="str">
        <f t="array" ref="G125">IF(ISERROR(INDEX(ClassChart[],SMALL(IF(ClassChart[Make]=makeSelection,ROW(ClassChart[Make])),ROW(123:123))-2,4)),"",INDEX(ClassChart[],SMALL(IF(ClassChart[Make]=makeSelection,ROW(ClassChart[Make])),ROW(123:123))-2,4))</f>
        <v/>
      </c>
      <c r="H125" s="57"/>
      <c r="I125" s="114" t="str">
        <f t="shared" si="5"/>
        <v/>
      </c>
      <c r="J125" s="59" t="str">
        <f t="shared" si="6"/>
        <v/>
      </c>
      <c r="K125" s="111" t="e">
        <f t="shared" si="7"/>
        <v>#VALUE!</v>
      </c>
      <c r="L125" s="59" t="e">
        <f t="shared" si="8"/>
        <v>#VALUE!</v>
      </c>
      <c r="M125" s="47"/>
      <c r="Y125" s="9">
        <v>1811</v>
      </c>
      <c r="Z125" s="9">
        <v>122</v>
      </c>
      <c r="AG125" s="72"/>
      <c r="AH125" s="72"/>
      <c r="AI125" s="78" t="s">
        <v>23</v>
      </c>
      <c r="AJ125" s="74" t="s">
        <v>196</v>
      </c>
    </row>
    <row r="126" spans="5:36" x14ac:dyDescent="0.25">
      <c r="E126" s="55" t="str">
        <f t="array" ref="E126">IF(ISERROR(INDEX(ClassChart[],SMALL(IF(ClassChart[Make]=makeSelection,ROW(ClassChart[Make])),ROW(124:124))-2,2)),"",INDEX(ClassChart[],SMALL(IF(ClassChart[Make]=makeSelection,ROW(ClassChart[Make])),ROW(124:124))-2,2))</f>
        <v/>
      </c>
      <c r="F126" s="55" t="str">
        <f t="array" ref="F126">IF(ISERROR(INDEX(ClassChart[],SMALL(IF(ClassChart[Make]=makeSelection,ROW(ClassChart[Make])),ROW(124:124))-2,3)),"",INDEX(ClassChart[],SMALL(IF(ClassChart[Make]=makeSelection,ROW(ClassChart[Make])),ROW(124:124))-2,3))</f>
        <v/>
      </c>
      <c r="G126" s="55" t="str">
        <f t="array" ref="G126">IF(ISERROR(INDEX(ClassChart[],SMALL(IF(ClassChart[Make]=makeSelection,ROW(ClassChart[Make])),ROW(124:124))-2,4)),"",INDEX(ClassChart[],SMALL(IF(ClassChart[Make]=makeSelection,ROW(ClassChart[Make])),ROW(124:124))-2,4))</f>
        <v/>
      </c>
      <c r="H126" s="57"/>
      <c r="I126" s="114" t="str">
        <f t="shared" si="5"/>
        <v/>
      </c>
      <c r="J126" s="59" t="str">
        <f t="shared" si="6"/>
        <v/>
      </c>
      <c r="K126" s="111" t="e">
        <f t="shared" si="7"/>
        <v>#VALUE!</v>
      </c>
      <c r="L126" s="59" t="e">
        <f t="shared" si="8"/>
        <v>#VALUE!</v>
      </c>
      <c r="M126" s="47"/>
      <c r="Y126" s="9">
        <v>1826</v>
      </c>
      <c r="Z126" s="9">
        <v>123</v>
      </c>
      <c r="AG126" s="72"/>
      <c r="AH126" s="72"/>
      <c r="AI126" s="75" t="s">
        <v>24</v>
      </c>
      <c r="AJ126" s="74" t="s">
        <v>205</v>
      </c>
    </row>
    <row r="127" spans="5:36" x14ac:dyDescent="0.25">
      <c r="E127" s="55" t="str">
        <f t="array" ref="E127">IF(ISERROR(INDEX(ClassChart[],SMALL(IF(ClassChart[Make]=makeSelection,ROW(ClassChart[Make])),ROW(125:125))-2,2)),"",INDEX(ClassChart[],SMALL(IF(ClassChart[Make]=makeSelection,ROW(ClassChart[Make])),ROW(125:125))-2,2))</f>
        <v/>
      </c>
      <c r="F127" s="55" t="str">
        <f t="array" ref="F127">IF(ISERROR(INDEX(ClassChart[],SMALL(IF(ClassChart[Make]=makeSelection,ROW(ClassChart[Make])),ROW(125:125))-2,3)),"",INDEX(ClassChart[],SMALL(IF(ClassChart[Make]=makeSelection,ROW(ClassChart[Make])),ROW(125:125))-2,3))</f>
        <v/>
      </c>
      <c r="G127" s="55" t="str">
        <f t="array" ref="G127">IF(ISERROR(INDEX(ClassChart[],SMALL(IF(ClassChart[Make]=makeSelection,ROW(ClassChart[Make])),ROW(125:125))-2,4)),"",INDEX(ClassChart[],SMALL(IF(ClassChart[Make]=makeSelection,ROW(ClassChart[Make])),ROW(125:125))-2,4))</f>
        <v/>
      </c>
      <c r="H127" s="57"/>
      <c r="I127" s="114" t="str">
        <f t="shared" si="5"/>
        <v/>
      </c>
      <c r="J127" s="59" t="str">
        <f t="shared" si="6"/>
        <v/>
      </c>
      <c r="K127" s="111" t="e">
        <f t="shared" si="7"/>
        <v>#VALUE!</v>
      </c>
      <c r="L127" s="59" t="e">
        <f t="shared" si="8"/>
        <v>#VALUE!</v>
      </c>
      <c r="M127" s="47"/>
      <c r="Y127" s="9">
        <v>1841</v>
      </c>
      <c r="Z127" s="9">
        <v>124</v>
      </c>
      <c r="AG127" s="72"/>
      <c r="AH127" s="72"/>
      <c r="AI127" s="75" t="s">
        <v>25</v>
      </c>
      <c r="AJ127" s="74" t="s">
        <v>185</v>
      </c>
    </row>
    <row r="128" spans="5:36" x14ac:dyDescent="0.25">
      <c r="E128" s="55" t="str">
        <f t="array" ref="E128">IF(ISERROR(INDEX(ClassChart[],SMALL(IF(ClassChart[Make]=makeSelection,ROW(ClassChart[Make])),ROW(126:126))-2,2)),"",INDEX(ClassChart[],SMALL(IF(ClassChart[Make]=makeSelection,ROW(ClassChart[Make])),ROW(126:126))-2,2))</f>
        <v/>
      </c>
      <c r="F128" s="55" t="str">
        <f t="array" ref="F128">IF(ISERROR(INDEX(ClassChart[],SMALL(IF(ClassChart[Make]=makeSelection,ROW(ClassChart[Make])),ROW(126:126))-2,3)),"",INDEX(ClassChart[],SMALL(IF(ClassChart[Make]=makeSelection,ROW(ClassChart[Make])),ROW(126:126))-2,3))</f>
        <v/>
      </c>
      <c r="G128" s="55" t="str">
        <f t="array" ref="G128">IF(ISERROR(INDEX(ClassChart[],SMALL(IF(ClassChart[Make]=makeSelection,ROW(ClassChart[Make])),ROW(126:126))-2,4)),"",INDEX(ClassChart[],SMALL(IF(ClassChart[Make]=makeSelection,ROW(ClassChart[Make])),ROW(126:126))-2,4))</f>
        <v/>
      </c>
      <c r="H128" s="57"/>
      <c r="I128" s="114" t="str">
        <f t="shared" si="5"/>
        <v/>
      </c>
      <c r="J128" s="59" t="str">
        <f t="shared" si="6"/>
        <v/>
      </c>
      <c r="K128" s="111" t="e">
        <f t="shared" si="7"/>
        <v>#VALUE!</v>
      </c>
      <c r="L128" s="59" t="e">
        <f t="shared" si="8"/>
        <v>#VALUE!</v>
      </c>
      <c r="M128" s="47"/>
      <c r="Y128" s="9">
        <v>1856</v>
      </c>
      <c r="Z128" s="9">
        <v>125</v>
      </c>
      <c r="AG128" s="72"/>
      <c r="AH128" s="72"/>
      <c r="AI128" s="73" t="s">
        <v>26</v>
      </c>
      <c r="AJ128" s="74" t="s">
        <v>184</v>
      </c>
    </row>
    <row r="129" spans="5:36" x14ac:dyDescent="0.25">
      <c r="E129" s="55" t="str">
        <f t="array" ref="E129">IF(ISERROR(INDEX(ClassChart[],SMALL(IF(ClassChart[Make]=makeSelection,ROW(ClassChart[Make])),ROW(127:127))-2,2)),"",INDEX(ClassChart[],SMALL(IF(ClassChart[Make]=makeSelection,ROW(ClassChart[Make])),ROW(127:127))-2,2))</f>
        <v/>
      </c>
      <c r="F129" s="55" t="str">
        <f t="array" ref="F129">IF(ISERROR(INDEX(ClassChart[],SMALL(IF(ClassChart[Make]=makeSelection,ROW(ClassChart[Make])),ROW(127:127))-2,3)),"",INDEX(ClassChart[],SMALL(IF(ClassChart[Make]=makeSelection,ROW(ClassChart[Make])),ROW(127:127))-2,3))</f>
        <v/>
      </c>
      <c r="G129" s="55" t="str">
        <f t="array" ref="G129">IF(ISERROR(INDEX(ClassChart[],SMALL(IF(ClassChart[Make]=makeSelection,ROW(ClassChart[Make])),ROW(127:127))-2,4)),"",INDEX(ClassChart[],SMALL(IF(ClassChart[Make]=makeSelection,ROW(ClassChart[Make])),ROW(127:127))-2,4))</f>
        <v/>
      </c>
      <c r="H129" s="57"/>
      <c r="I129" s="114" t="str">
        <f t="shared" si="5"/>
        <v/>
      </c>
      <c r="J129" s="59" t="str">
        <f t="shared" si="6"/>
        <v/>
      </c>
      <c r="K129" s="111" t="e">
        <f t="shared" si="7"/>
        <v>#VALUE!</v>
      </c>
      <c r="L129" s="59" t="e">
        <f t="shared" si="8"/>
        <v>#VALUE!</v>
      </c>
      <c r="M129" s="47"/>
      <c r="Y129" s="9">
        <v>1871</v>
      </c>
      <c r="Z129" s="9">
        <v>126</v>
      </c>
      <c r="AG129" s="72"/>
      <c r="AH129" s="72"/>
      <c r="AI129" s="73" t="s">
        <v>27</v>
      </c>
      <c r="AJ129" s="74" t="s">
        <v>183</v>
      </c>
    </row>
    <row r="130" spans="5:36" x14ac:dyDescent="0.25">
      <c r="E130" s="55" t="str">
        <f t="array" ref="E130">IF(ISERROR(INDEX(ClassChart[],SMALL(IF(ClassChart[Make]=makeSelection,ROW(ClassChart[Make])),ROW(128:128))-2,2)),"",INDEX(ClassChart[],SMALL(IF(ClassChart[Make]=makeSelection,ROW(ClassChart[Make])),ROW(128:128))-2,2))</f>
        <v/>
      </c>
      <c r="F130" s="55" t="str">
        <f t="array" ref="F130">IF(ISERROR(INDEX(ClassChart[],SMALL(IF(ClassChart[Make]=makeSelection,ROW(ClassChart[Make])),ROW(128:128))-2,3)),"",INDEX(ClassChart[],SMALL(IF(ClassChart[Make]=makeSelection,ROW(ClassChart[Make])),ROW(128:128))-2,3))</f>
        <v/>
      </c>
      <c r="G130" s="55" t="str">
        <f t="array" ref="G130">IF(ISERROR(INDEX(ClassChart[],SMALL(IF(ClassChart[Make]=makeSelection,ROW(ClassChart[Make])),ROW(128:128))-2,4)),"",INDEX(ClassChart[],SMALL(IF(ClassChart[Make]=makeSelection,ROW(ClassChart[Make])),ROW(128:128))-2,4))</f>
        <v/>
      </c>
      <c r="H130" s="57"/>
      <c r="I130" s="114" t="str">
        <f t="shared" si="5"/>
        <v/>
      </c>
      <c r="J130" s="59" t="str">
        <f t="shared" si="6"/>
        <v/>
      </c>
      <c r="K130" s="111" t="e">
        <f t="shared" si="7"/>
        <v>#VALUE!</v>
      </c>
      <c r="L130" s="59" t="e">
        <f t="shared" si="8"/>
        <v>#VALUE!</v>
      </c>
      <c r="M130" s="47"/>
      <c r="Y130" s="9">
        <v>1886</v>
      </c>
      <c r="Z130" s="9">
        <v>127</v>
      </c>
      <c r="AG130" s="72"/>
      <c r="AH130" s="72"/>
      <c r="AI130" s="75" t="s">
        <v>28</v>
      </c>
      <c r="AJ130" s="74" t="s">
        <v>182</v>
      </c>
    </row>
    <row r="131" spans="5:36" x14ac:dyDescent="0.25">
      <c r="E131" s="55" t="str">
        <f t="array" ref="E131">IF(ISERROR(INDEX(ClassChart[],SMALL(IF(ClassChart[Make]=makeSelection,ROW(ClassChart[Make])),ROW(129:129))-2,2)),"",INDEX(ClassChart[],SMALL(IF(ClassChart[Make]=makeSelection,ROW(ClassChart[Make])),ROW(129:129))-2,2))</f>
        <v/>
      </c>
      <c r="F131" s="55" t="str">
        <f t="array" ref="F131">IF(ISERROR(INDEX(ClassChart[],SMALL(IF(ClassChart[Make]=makeSelection,ROW(ClassChart[Make])),ROW(129:129))-2,3)),"",INDEX(ClassChart[],SMALL(IF(ClassChart[Make]=makeSelection,ROW(ClassChart[Make])),ROW(129:129))-2,3))</f>
        <v/>
      </c>
      <c r="G131" s="55" t="str">
        <f t="array" ref="G131">IF(ISERROR(INDEX(ClassChart[],SMALL(IF(ClassChart[Make]=makeSelection,ROW(ClassChart[Make])),ROW(129:129))-2,4)),"",INDEX(ClassChart[],SMALL(IF(ClassChart[Make]=makeSelection,ROW(ClassChart[Make])),ROW(129:129))-2,4))</f>
        <v/>
      </c>
      <c r="H131" s="57"/>
      <c r="I131" s="114" t="str">
        <f t="shared" si="5"/>
        <v/>
      </c>
      <c r="J131" s="59" t="str">
        <f t="shared" si="6"/>
        <v/>
      </c>
      <c r="K131" s="111" t="e">
        <f t="shared" si="7"/>
        <v>#VALUE!</v>
      </c>
      <c r="L131" s="59" t="e">
        <f t="shared" si="8"/>
        <v>#VALUE!</v>
      </c>
      <c r="M131" s="47"/>
      <c r="Y131" s="9">
        <v>1901</v>
      </c>
      <c r="Z131" s="9">
        <v>128</v>
      </c>
      <c r="AG131" s="72"/>
      <c r="AH131" s="72"/>
      <c r="AI131" s="75" t="s">
        <v>29</v>
      </c>
      <c r="AJ131" s="74" t="s">
        <v>181</v>
      </c>
    </row>
    <row r="132" spans="5:36" x14ac:dyDescent="0.25">
      <c r="E132" s="55" t="str">
        <f t="array" ref="E132">IF(ISERROR(INDEX(ClassChart[],SMALL(IF(ClassChart[Make]=makeSelection,ROW(ClassChart[Make])),ROW(130:130))-2,2)),"",INDEX(ClassChart[],SMALL(IF(ClassChart[Make]=makeSelection,ROW(ClassChart[Make])),ROW(130:130))-2,2))</f>
        <v/>
      </c>
      <c r="F132" s="55" t="str">
        <f t="array" ref="F132">IF(ISERROR(INDEX(ClassChart[],SMALL(IF(ClassChart[Make]=makeSelection,ROW(ClassChart[Make])),ROW(130:130))-2,3)),"",INDEX(ClassChart[],SMALL(IF(ClassChart[Make]=makeSelection,ROW(ClassChart[Make])),ROW(130:130))-2,3))</f>
        <v/>
      </c>
      <c r="G132" s="55" t="str">
        <f t="array" ref="G132">IF(ISERROR(INDEX(ClassChart[],SMALL(IF(ClassChart[Make]=makeSelection,ROW(ClassChart[Make])),ROW(130:130))-2,4)),"",INDEX(ClassChart[],SMALL(IF(ClassChart[Make]=makeSelection,ROW(ClassChart[Make])),ROW(130:130))-2,4))</f>
        <v/>
      </c>
      <c r="H132" s="57"/>
      <c r="I132" s="114" t="str">
        <f t="shared" ref="I132:I195" si="9">IF(F132&lt;&gt;"DYNO",LEFT(F132,3),F132)</f>
        <v/>
      </c>
      <c r="J132" s="59" t="str">
        <f t="shared" ref="J132:J195" si="10">IF(I132&lt;&gt;"DYNO",RIGHT(I132,1),"DY")</f>
        <v/>
      </c>
      <c r="K132" s="111" t="e">
        <f t="shared" ref="K132:K195" si="11">RIGHT(F132,LEN(F132)-3)</f>
        <v>#VALUE!</v>
      </c>
      <c r="L132" s="59" t="e">
        <f t="shared" ref="L132:L195" si="12">IF(K132="**",14,IF(K132="*",7,0))</f>
        <v>#VALUE!</v>
      </c>
      <c r="M132" s="47"/>
      <c r="Y132" s="9">
        <v>1916</v>
      </c>
      <c r="Z132" s="9">
        <v>129</v>
      </c>
      <c r="AG132" s="72"/>
      <c r="AH132" s="72"/>
      <c r="AI132" s="75" t="s">
        <v>30</v>
      </c>
      <c r="AJ132" s="74" t="s">
        <v>180</v>
      </c>
    </row>
    <row r="133" spans="5:36" x14ac:dyDescent="0.25">
      <c r="E133" s="55" t="str">
        <f t="array" ref="E133">IF(ISERROR(INDEX(ClassChart[],SMALL(IF(ClassChart[Make]=makeSelection,ROW(ClassChart[Make])),ROW(131:131))-2,2)),"",INDEX(ClassChart[],SMALL(IF(ClassChart[Make]=makeSelection,ROW(ClassChart[Make])),ROW(131:131))-2,2))</f>
        <v/>
      </c>
      <c r="F133" s="55" t="str">
        <f t="array" ref="F133">IF(ISERROR(INDEX(ClassChart[],SMALL(IF(ClassChart[Make]=makeSelection,ROW(ClassChart[Make])),ROW(131:131))-2,3)),"",INDEX(ClassChart[],SMALL(IF(ClassChart[Make]=makeSelection,ROW(ClassChart[Make])),ROW(131:131))-2,3))</f>
        <v/>
      </c>
      <c r="G133" s="55" t="str">
        <f t="array" ref="G133">IF(ISERROR(INDEX(ClassChart[],SMALL(IF(ClassChart[Make]=makeSelection,ROW(ClassChart[Make])),ROW(131:131))-2,4)),"",INDEX(ClassChart[],SMALL(IF(ClassChart[Make]=makeSelection,ROW(ClassChart[Make])),ROW(131:131))-2,4))</f>
        <v/>
      </c>
      <c r="H133" s="57"/>
      <c r="I133" s="114" t="str">
        <f t="shared" si="9"/>
        <v/>
      </c>
      <c r="J133" s="59" t="str">
        <f t="shared" si="10"/>
        <v/>
      </c>
      <c r="K133" s="111" t="e">
        <f t="shared" si="11"/>
        <v>#VALUE!</v>
      </c>
      <c r="L133" s="59" t="e">
        <f t="shared" si="12"/>
        <v>#VALUE!</v>
      </c>
      <c r="M133" s="47"/>
      <c r="Y133" s="9">
        <v>1931</v>
      </c>
      <c r="Z133" s="9">
        <v>130</v>
      </c>
      <c r="AG133" s="72"/>
      <c r="AH133" s="72"/>
      <c r="AI133" s="75" t="s">
        <v>31</v>
      </c>
      <c r="AJ133" s="74" t="s">
        <v>1295</v>
      </c>
    </row>
    <row r="134" spans="5:36" x14ac:dyDescent="0.25">
      <c r="E134" s="55" t="str">
        <f t="array" ref="E134">IF(ISERROR(INDEX(ClassChart[],SMALL(IF(ClassChart[Make]=makeSelection,ROW(ClassChart[Make])),ROW(132:132))-2,2)),"",INDEX(ClassChart[],SMALL(IF(ClassChart[Make]=makeSelection,ROW(ClassChart[Make])),ROW(132:132))-2,2))</f>
        <v/>
      </c>
      <c r="F134" s="55" t="str">
        <f t="array" ref="F134">IF(ISERROR(INDEX(ClassChart[],SMALL(IF(ClassChart[Make]=makeSelection,ROW(ClassChart[Make])),ROW(132:132))-2,3)),"",INDEX(ClassChart[],SMALL(IF(ClassChart[Make]=makeSelection,ROW(ClassChart[Make])),ROW(132:132))-2,3))</f>
        <v/>
      </c>
      <c r="G134" s="55" t="str">
        <f t="array" ref="G134">IF(ISERROR(INDEX(ClassChart[],SMALL(IF(ClassChart[Make]=makeSelection,ROW(ClassChart[Make])),ROW(132:132))-2,4)),"",INDEX(ClassChart[],SMALL(IF(ClassChart[Make]=makeSelection,ROW(ClassChart[Make])),ROW(132:132))-2,4))</f>
        <v/>
      </c>
      <c r="H134" s="57"/>
      <c r="I134" s="114" t="str">
        <f t="shared" si="9"/>
        <v/>
      </c>
      <c r="J134" s="59" t="str">
        <f t="shared" si="10"/>
        <v/>
      </c>
      <c r="K134" s="111" t="e">
        <f t="shared" si="11"/>
        <v>#VALUE!</v>
      </c>
      <c r="L134" s="59" t="e">
        <f t="shared" si="12"/>
        <v>#VALUE!</v>
      </c>
      <c r="M134" s="47"/>
      <c r="Y134" s="9">
        <v>1946</v>
      </c>
      <c r="Z134" s="9">
        <v>131</v>
      </c>
      <c r="AG134" s="72"/>
      <c r="AH134" s="72"/>
      <c r="AI134" s="75" t="s">
        <v>32</v>
      </c>
      <c r="AJ134" s="74" t="s">
        <v>1295</v>
      </c>
    </row>
    <row r="135" spans="5:36" x14ac:dyDescent="0.25">
      <c r="E135" s="55" t="str">
        <f t="array" ref="E135">IF(ISERROR(INDEX(ClassChart[],SMALL(IF(ClassChart[Make]=makeSelection,ROW(ClassChart[Make])),ROW(133:133))-2,2)),"",INDEX(ClassChart[],SMALL(IF(ClassChart[Make]=makeSelection,ROW(ClassChart[Make])),ROW(133:133))-2,2))</f>
        <v/>
      </c>
      <c r="F135" s="55" t="str">
        <f t="array" ref="F135">IF(ISERROR(INDEX(ClassChart[],SMALL(IF(ClassChart[Make]=makeSelection,ROW(ClassChart[Make])),ROW(133:133))-2,3)),"",INDEX(ClassChart[],SMALL(IF(ClassChart[Make]=makeSelection,ROW(ClassChart[Make])),ROW(133:133))-2,3))</f>
        <v/>
      </c>
      <c r="G135" s="55" t="str">
        <f t="array" ref="G135">IF(ISERROR(INDEX(ClassChart[],SMALL(IF(ClassChart[Make]=makeSelection,ROW(ClassChart[Make])),ROW(133:133))-2,4)),"",INDEX(ClassChart[],SMALL(IF(ClassChart[Make]=makeSelection,ROW(ClassChart[Make])),ROW(133:133))-2,4))</f>
        <v/>
      </c>
      <c r="H135" s="57"/>
      <c r="I135" s="114" t="str">
        <f t="shared" si="9"/>
        <v/>
      </c>
      <c r="J135" s="59" t="str">
        <f t="shared" si="10"/>
        <v/>
      </c>
      <c r="K135" s="111" t="e">
        <f t="shared" si="11"/>
        <v>#VALUE!</v>
      </c>
      <c r="L135" s="59" t="e">
        <f t="shared" si="12"/>
        <v>#VALUE!</v>
      </c>
      <c r="M135" s="47"/>
      <c r="Y135" s="9">
        <v>1961</v>
      </c>
      <c r="Z135" s="9">
        <v>132</v>
      </c>
      <c r="AG135" s="76"/>
      <c r="AH135" s="76"/>
      <c r="AI135" s="75" t="s">
        <v>33</v>
      </c>
      <c r="AJ135" s="74" t="s">
        <v>1295</v>
      </c>
    </row>
    <row r="136" spans="5:36" x14ac:dyDescent="0.25">
      <c r="E136" s="55" t="str">
        <f t="array" ref="E136">IF(ISERROR(INDEX(ClassChart[],SMALL(IF(ClassChart[Make]=makeSelection,ROW(ClassChart[Make])),ROW(134:134))-2,2)),"",INDEX(ClassChart[],SMALL(IF(ClassChart[Make]=makeSelection,ROW(ClassChart[Make])),ROW(134:134))-2,2))</f>
        <v/>
      </c>
      <c r="F136" s="55" t="str">
        <f t="array" ref="F136">IF(ISERROR(INDEX(ClassChart[],SMALL(IF(ClassChart[Make]=makeSelection,ROW(ClassChart[Make])),ROW(134:134))-2,3)),"",INDEX(ClassChart[],SMALL(IF(ClassChart[Make]=makeSelection,ROW(ClassChart[Make])),ROW(134:134))-2,3))</f>
        <v/>
      </c>
      <c r="G136" s="55" t="str">
        <f t="array" ref="G136">IF(ISERROR(INDEX(ClassChart[],SMALL(IF(ClassChart[Make]=makeSelection,ROW(ClassChart[Make])),ROW(134:134))-2,4)),"",INDEX(ClassChart[],SMALL(IF(ClassChart[Make]=makeSelection,ROW(ClassChart[Make])),ROW(134:134))-2,4))</f>
        <v/>
      </c>
      <c r="H136" s="57"/>
      <c r="I136" s="114" t="str">
        <f t="shared" si="9"/>
        <v/>
      </c>
      <c r="J136" s="59" t="str">
        <f t="shared" si="10"/>
        <v/>
      </c>
      <c r="K136" s="111" t="e">
        <f t="shared" si="11"/>
        <v>#VALUE!</v>
      </c>
      <c r="L136" s="59" t="e">
        <f t="shared" si="12"/>
        <v>#VALUE!</v>
      </c>
      <c r="M136" s="47"/>
      <c r="Y136" s="9">
        <v>1976</v>
      </c>
      <c r="Z136" s="9">
        <v>133</v>
      </c>
      <c r="AG136" s="76"/>
      <c r="AH136" s="76"/>
      <c r="AI136" s="75" t="s">
        <v>34</v>
      </c>
      <c r="AJ136" s="74" t="s">
        <v>1295</v>
      </c>
    </row>
    <row r="137" spans="5:36" x14ac:dyDescent="0.25">
      <c r="E137" s="55" t="str">
        <f t="array" ref="E137">IF(ISERROR(INDEX(ClassChart[],SMALL(IF(ClassChart[Make]=makeSelection,ROW(ClassChart[Make])),ROW(135:135))-2,2)),"",INDEX(ClassChart[],SMALL(IF(ClassChart[Make]=makeSelection,ROW(ClassChart[Make])),ROW(135:135))-2,2))</f>
        <v/>
      </c>
      <c r="F137" s="55" t="str">
        <f t="array" ref="F137">IF(ISERROR(INDEX(ClassChart[],SMALL(IF(ClassChart[Make]=makeSelection,ROW(ClassChart[Make])),ROW(135:135))-2,3)),"",INDEX(ClassChart[],SMALL(IF(ClassChart[Make]=makeSelection,ROW(ClassChart[Make])),ROW(135:135))-2,3))</f>
        <v/>
      </c>
      <c r="G137" s="55" t="str">
        <f t="array" ref="G137">IF(ISERROR(INDEX(ClassChart[],SMALL(IF(ClassChart[Make]=makeSelection,ROW(ClassChart[Make])),ROW(135:135))-2,4)),"",INDEX(ClassChart[],SMALL(IF(ClassChart[Make]=makeSelection,ROW(ClassChart[Make])),ROW(135:135))-2,4))</f>
        <v/>
      </c>
      <c r="H137" s="57"/>
      <c r="I137" s="114" t="str">
        <f t="shared" si="9"/>
        <v/>
      </c>
      <c r="J137" s="59" t="str">
        <f t="shared" si="10"/>
        <v/>
      </c>
      <c r="K137" s="111" t="e">
        <f t="shared" si="11"/>
        <v>#VALUE!</v>
      </c>
      <c r="L137" s="59" t="e">
        <f t="shared" si="12"/>
        <v>#VALUE!</v>
      </c>
      <c r="M137" s="47"/>
      <c r="Y137" s="9">
        <v>1991</v>
      </c>
      <c r="Z137" s="9">
        <v>134</v>
      </c>
      <c r="AG137" s="76"/>
      <c r="AH137" s="76"/>
      <c r="AI137" s="73" t="s">
        <v>35</v>
      </c>
      <c r="AJ137" s="74" t="s">
        <v>1295</v>
      </c>
    </row>
    <row r="138" spans="5:36" x14ac:dyDescent="0.25">
      <c r="E138" s="55" t="str">
        <f t="array" ref="E138">IF(ISERROR(INDEX(ClassChart[],SMALL(IF(ClassChart[Make]=makeSelection,ROW(ClassChart[Make])),ROW(136:136))-2,2)),"",INDEX(ClassChart[],SMALL(IF(ClassChart[Make]=makeSelection,ROW(ClassChart[Make])),ROW(136:136))-2,2))</f>
        <v/>
      </c>
      <c r="F138" s="55" t="str">
        <f t="array" ref="F138">IF(ISERROR(INDEX(ClassChart[],SMALL(IF(ClassChart[Make]=makeSelection,ROW(ClassChart[Make])),ROW(136:136))-2,3)),"",INDEX(ClassChart[],SMALL(IF(ClassChart[Make]=makeSelection,ROW(ClassChart[Make])),ROW(136:136))-2,3))</f>
        <v/>
      </c>
      <c r="G138" s="55" t="str">
        <f t="array" ref="G138">IF(ISERROR(INDEX(ClassChart[],SMALL(IF(ClassChart[Make]=makeSelection,ROW(ClassChart[Make])),ROW(136:136))-2,4)),"",INDEX(ClassChart[],SMALL(IF(ClassChart[Make]=makeSelection,ROW(ClassChart[Make])),ROW(136:136))-2,4))</f>
        <v/>
      </c>
      <c r="H138" s="57"/>
      <c r="I138" s="114" t="str">
        <f t="shared" si="9"/>
        <v/>
      </c>
      <c r="J138" s="59" t="str">
        <f t="shared" si="10"/>
        <v/>
      </c>
      <c r="K138" s="111" t="e">
        <f t="shared" si="11"/>
        <v>#VALUE!</v>
      </c>
      <c r="L138" s="59" t="e">
        <f t="shared" si="12"/>
        <v>#VALUE!</v>
      </c>
      <c r="M138" s="47"/>
      <c r="Y138" s="9">
        <v>2006</v>
      </c>
      <c r="Z138" s="9">
        <v>135</v>
      </c>
      <c r="AG138" s="76"/>
      <c r="AH138" s="76"/>
      <c r="AI138" s="73" t="s">
        <v>36</v>
      </c>
      <c r="AJ138" s="74" t="s">
        <v>1295</v>
      </c>
    </row>
    <row r="139" spans="5:36" x14ac:dyDescent="0.25">
      <c r="E139" s="55" t="str">
        <f t="array" ref="E139">IF(ISERROR(INDEX(ClassChart[],SMALL(IF(ClassChart[Make]=makeSelection,ROW(ClassChart[Make])),ROW(137:137))-2,2)),"",INDEX(ClassChart[],SMALL(IF(ClassChart[Make]=makeSelection,ROW(ClassChart[Make])),ROW(137:137))-2,2))</f>
        <v/>
      </c>
      <c r="F139" s="55" t="str">
        <f t="array" ref="F139">IF(ISERROR(INDEX(ClassChart[],SMALL(IF(ClassChart[Make]=makeSelection,ROW(ClassChart[Make])),ROW(137:137))-2,3)),"",INDEX(ClassChart[],SMALL(IF(ClassChart[Make]=makeSelection,ROW(ClassChart[Make])),ROW(137:137))-2,3))</f>
        <v/>
      </c>
      <c r="G139" s="55" t="str">
        <f t="array" ref="G139">IF(ISERROR(INDEX(ClassChart[],SMALL(IF(ClassChart[Make]=makeSelection,ROW(ClassChart[Make])),ROW(137:137))-2,4)),"",INDEX(ClassChart[],SMALL(IF(ClassChart[Make]=makeSelection,ROW(ClassChart[Make])),ROW(137:137))-2,4))</f>
        <v/>
      </c>
      <c r="H139" s="57"/>
      <c r="I139" s="114" t="str">
        <f t="shared" si="9"/>
        <v/>
      </c>
      <c r="J139" s="59" t="str">
        <f t="shared" si="10"/>
        <v/>
      </c>
      <c r="K139" s="111" t="e">
        <f t="shared" si="11"/>
        <v>#VALUE!</v>
      </c>
      <c r="L139" s="59" t="e">
        <f t="shared" si="12"/>
        <v>#VALUE!</v>
      </c>
      <c r="M139" s="47"/>
      <c r="Y139" s="9">
        <v>2021</v>
      </c>
      <c r="Z139" s="9">
        <v>136</v>
      </c>
      <c r="AG139" s="76"/>
      <c r="AH139" s="76"/>
      <c r="AI139" s="77"/>
      <c r="AJ139" s="76"/>
    </row>
    <row r="140" spans="5:36" x14ac:dyDescent="0.25">
      <c r="E140" s="55" t="str">
        <f t="array" ref="E140">IF(ISERROR(INDEX(ClassChart[],SMALL(IF(ClassChart[Make]=makeSelection,ROW(ClassChart[Make])),ROW(138:138))-2,2)),"",INDEX(ClassChart[],SMALL(IF(ClassChart[Make]=makeSelection,ROW(ClassChart[Make])),ROW(138:138))-2,2))</f>
        <v/>
      </c>
      <c r="F140" s="55" t="str">
        <f t="array" ref="F140">IF(ISERROR(INDEX(ClassChart[],SMALL(IF(ClassChart[Make]=makeSelection,ROW(ClassChart[Make])),ROW(138:138))-2,3)),"",INDEX(ClassChart[],SMALL(IF(ClassChart[Make]=makeSelection,ROW(ClassChart[Make])),ROW(138:138))-2,3))</f>
        <v/>
      </c>
      <c r="G140" s="55" t="str">
        <f t="array" ref="G140">IF(ISERROR(INDEX(ClassChart[],SMALL(IF(ClassChart[Make]=makeSelection,ROW(ClassChart[Make])),ROW(138:138))-2,4)),"",INDEX(ClassChart[],SMALL(IF(ClassChart[Make]=makeSelection,ROW(ClassChart[Make])),ROW(138:138))-2,4))</f>
        <v/>
      </c>
      <c r="H140" s="57"/>
      <c r="I140" s="114" t="str">
        <f t="shared" si="9"/>
        <v/>
      </c>
      <c r="J140" s="59" t="str">
        <f t="shared" si="10"/>
        <v/>
      </c>
      <c r="K140" s="111" t="e">
        <f t="shared" si="11"/>
        <v>#VALUE!</v>
      </c>
      <c r="L140" s="59" t="e">
        <f t="shared" si="12"/>
        <v>#VALUE!</v>
      </c>
      <c r="M140" s="47"/>
      <c r="Y140" s="9">
        <v>2036</v>
      </c>
      <c r="Z140" s="9">
        <v>137</v>
      </c>
      <c r="AG140" s="71" t="str">
        <f>VLOOKUP(Calculator!$Q$13,Formulas!AI141:AJ156,2,FALSE)</f>
        <v>NXU</v>
      </c>
      <c r="AH140" s="72"/>
      <c r="AI140" s="71" t="s">
        <v>181</v>
      </c>
      <c r="AJ140" s="72"/>
    </row>
    <row r="141" spans="5:36" x14ac:dyDescent="0.25">
      <c r="E141" s="55" t="str">
        <f t="array" ref="E141">IF(ISERROR(INDEX(ClassChart[],SMALL(IF(ClassChart[Make]=makeSelection,ROW(ClassChart[Make])),ROW(139:139))-2,2)),"",INDEX(ClassChart[],SMALL(IF(ClassChart[Make]=makeSelection,ROW(ClassChart[Make])),ROW(139:139))-2,2))</f>
        <v/>
      </c>
      <c r="F141" s="55" t="str">
        <f t="array" ref="F141">IF(ISERROR(INDEX(ClassChart[],SMALL(IF(ClassChart[Make]=makeSelection,ROW(ClassChart[Make])),ROW(139:139))-2,3)),"",INDEX(ClassChart[],SMALL(IF(ClassChart[Make]=makeSelection,ROW(ClassChart[Make])),ROW(139:139))-2,3))</f>
        <v/>
      </c>
      <c r="G141" s="55" t="str">
        <f t="array" ref="G141">IF(ISERROR(INDEX(ClassChart[],SMALL(IF(ClassChart[Make]=makeSelection,ROW(ClassChart[Make])),ROW(139:139))-2,4)),"",INDEX(ClassChart[],SMALL(IF(ClassChart[Make]=makeSelection,ROW(ClassChart[Make])),ROW(139:139))-2,4))</f>
        <v/>
      </c>
      <c r="H141" s="57"/>
      <c r="I141" s="114" t="str">
        <f t="shared" si="9"/>
        <v/>
      </c>
      <c r="J141" s="59" t="str">
        <f t="shared" si="10"/>
        <v/>
      </c>
      <c r="K141" s="111" t="e">
        <f t="shared" si="11"/>
        <v>#VALUE!</v>
      </c>
      <c r="L141" s="59" t="e">
        <f t="shared" si="12"/>
        <v>#VALUE!</v>
      </c>
      <c r="M141" s="47"/>
      <c r="Y141" s="9">
        <v>2051</v>
      </c>
      <c r="Z141" s="9">
        <v>138</v>
      </c>
      <c r="AG141" s="72"/>
      <c r="AH141" s="72"/>
      <c r="AI141" s="78" t="s">
        <v>21</v>
      </c>
      <c r="AJ141" s="74" t="s">
        <v>200</v>
      </c>
    </row>
    <row r="142" spans="5:36" x14ac:dyDescent="0.25">
      <c r="E142" s="55" t="str">
        <f t="array" ref="E142">IF(ISERROR(INDEX(ClassChart[],SMALL(IF(ClassChart[Make]=makeSelection,ROW(ClassChart[Make])),ROW(140:140))-2,2)),"",INDEX(ClassChart[],SMALL(IF(ClassChart[Make]=makeSelection,ROW(ClassChart[Make])),ROW(140:140))-2,2))</f>
        <v/>
      </c>
      <c r="F142" s="55" t="str">
        <f t="array" ref="F142">IF(ISERROR(INDEX(ClassChart[],SMALL(IF(ClassChart[Make]=makeSelection,ROW(ClassChart[Make])),ROW(140:140))-2,3)),"",INDEX(ClassChart[],SMALL(IF(ClassChart[Make]=makeSelection,ROW(ClassChart[Make])),ROW(140:140))-2,3))</f>
        <v/>
      </c>
      <c r="G142" s="55" t="str">
        <f t="array" ref="G142">IF(ISERROR(INDEX(ClassChart[],SMALL(IF(ClassChart[Make]=makeSelection,ROW(ClassChart[Make])),ROW(140:140))-2,4)),"",INDEX(ClassChart[],SMALL(IF(ClassChart[Make]=makeSelection,ROW(ClassChart[Make])),ROW(140:140))-2,4))</f>
        <v/>
      </c>
      <c r="H142" s="57"/>
      <c r="I142" s="114" t="str">
        <f t="shared" si="9"/>
        <v/>
      </c>
      <c r="J142" s="59" t="str">
        <f t="shared" si="10"/>
        <v/>
      </c>
      <c r="K142" s="111" t="e">
        <f t="shared" si="11"/>
        <v>#VALUE!</v>
      </c>
      <c r="L142" s="59" t="e">
        <f t="shared" si="12"/>
        <v>#VALUE!</v>
      </c>
      <c r="M142" s="47"/>
      <c r="Y142" s="9">
        <v>2066</v>
      </c>
      <c r="Z142" s="9">
        <v>139</v>
      </c>
      <c r="AG142" s="72"/>
      <c r="AH142" s="72"/>
      <c r="AI142" s="78" t="s">
        <v>22</v>
      </c>
      <c r="AJ142" s="74" t="s">
        <v>196</v>
      </c>
    </row>
    <row r="143" spans="5:36" x14ac:dyDescent="0.25">
      <c r="E143" s="55" t="str">
        <f t="array" ref="E143">IF(ISERROR(INDEX(ClassChart[],SMALL(IF(ClassChart[Make]=makeSelection,ROW(ClassChart[Make])),ROW(141:141))-2,2)),"",INDEX(ClassChart[],SMALL(IF(ClassChart[Make]=makeSelection,ROW(ClassChart[Make])),ROW(141:141))-2,2))</f>
        <v/>
      </c>
      <c r="F143" s="55" t="str">
        <f t="array" ref="F143">IF(ISERROR(INDEX(ClassChart[],SMALL(IF(ClassChart[Make]=makeSelection,ROW(ClassChart[Make])),ROW(141:141))-2,3)),"",INDEX(ClassChart[],SMALL(IF(ClassChart[Make]=makeSelection,ROW(ClassChart[Make])),ROW(141:141))-2,3))</f>
        <v/>
      </c>
      <c r="G143" s="55" t="str">
        <f t="array" ref="G143">IF(ISERROR(INDEX(ClassChart[],SMALL(IF(ClassChart[Make]=makeSelection,ROW(ClassChart[Make])),ROW(141:141))-2,4)),"",INDEX(ClassChart[],SMALL(IF(ClassChart[Make]=makeSelection,ROW(ClassChart[Make])),ROW(141:141))-2,4))</f>
        <v/>
      </c>
      <c r="H143" s="57"/>
      <c r="I143" s="114" t="str">
        <f t="shared" si="9"/>
        <v/>
      </c>
      <c r="J143" s="59" t="str">
        <f t="shared" si="10"/>
        <v/>
      </c>
      <c r="K143" s="111" t="e">
        <f t="shared" si="11"/>
        <v>#VALUE!</v>
      </c>
      <c r="L143" s="59" t="e">
        <f t="shared" si="12"/>
        <v>#VALUE!</v>
      </c>
      <c r="M143" s="47"/>
      <c r="Y143" s="9">
        <v>2081</v>
      </c>
      <c r="Z143" s="9">
        <v>140</v>
      </c>
      <c r="AG143" s="72"/>
      <c r="AH143" s="72"/>
      <c r="AI143" s="78" t="s">
        <v>23</v>
      </c>
      <c r="AJ143" s="74" t="s">
        <v>205</v>
      </c>
    </row>
    <row r="144" spans="5:36" x14ac:dyDescent="0.25">
      <c r="E144" s="55" t="str">
        <f t="array" ref="E144">IF(ISERROR(INDEX(ClassChart[],SMALL(IF(ClassChart[Make]=makeSelection,ROW(ClassChart[Make])),ROW(142:142))-2,2)),"",INDEX(ClassChart[],SMALL(IF(ClassChart[Make]=makeSelection,ROW(ClassChart[Make])),ROW(142:142))-2,2))</f>
        <v/>
      </c>
      <c r="F144" s="55" t="str">
        <f t="array" ref="F144">IF(ISERROR(INDEX(ClassChart[],SMALL(IF(ClassChart[Make]=makeSelection,ROW(ClassChart[Make])),ROW(142:142))-2,3)),"",INDEX(ClassChart[],SMALL(IF(ClassChart[Make]=makeSelection,ROW(ClassChart[Make])),ROW(142:142))-2,3))</f>
        <v/>
      </c>
      <c r="G144" s="55" t="str">
        <f t="array" ref="G144">IF(ISERROR(INDEX(ClassChart[],SMALL(IF(ClassChart[Make]=makeSelection,ROW(ClassChart[Make])),ROW(142:142))-2,4)),"",INDEX(ClassChart[],SMALL(IF(ClassChart[Make]=makeSelection,ROW(ClassChart[Make])),ROW(142:142))-2,4))</f>
        <v/>
      </c>
      <c r="H144" s="57"/>
      <c r="I144" s="114" t="str">
        <f t="shared" si="9"/>
        <v/>
      </c>
      <c r="J144" s="59" t="str">
        <f t="shared" si="10"/>
        <v/>
      </c>
      <c r="K144" s="111" t="e">
        <f t="shared" si="11"/>
        <v>#VALUE!</v>
      </c>
      <c r="L144" s="59" t="e">
        <f t="shared" si="12"/>
        <v>#VALUE!</v>
      </c>
      <c r="M144" s="47"/>
      <c r="Y144" s="9">
        <v>2096</v>
      </c>
      <c r="Z144" s="9">
        <v>141</v>
      </c>
      <c r="AG144" s="72"/>
      <c r="AH144" s="72"/>
      <c r="AI144" s="75" t="s">
        <v>24</v>
      </c>
      <c r="AJ144" s="74" t="s">
        <v>185</v>
      </c>
    </row>
    <row r="145" spans="5:36" x14ac:dyDescent="0.25">
      <c r="E145" s="55" t="str">
        <f t="array" ref="E145">IF(ISERROR(INDEX(ClassChart[],SMALL(IF(ClassChart[Make]=makeSelection,ROW(ClassChart[Make])),ROW(143:143))-2,2)),"",INDEX(ClassChart[],SMALL(IF(ClassChart[Make]=makeSelection,ROW(ClassChart[Make])),ROW(143:143))-2,2))</f>
        <v/>
      </c>
      <c r="F145" s="55" t="str">
        <f t="array" ref="F145">IF(ISERROR(INDEX(ClassChart[],SMALL(IF(ClassChart[Make]=makeSelection,ROW(ClassChart[Make])),ROW(143:143))-2,3)),"",INDEX(ClassChart[],SMALL(IF(ClassChart[Make]=makeSelection,ROW(ClassChart[Make])),ROW(143:143))-2,3))</f>
        <v/>
      </c>
      <c r="G145" s="55" t="str">
        <f t="array" ref="G145">IF(ISERROR(INDEX(ClassChart[],SMALL(IF(ClassChart[Make]=makeSelection,ROW(ClassChart[Make])),ROW(143:143))-2,4)),"",INDEX(ClassChart[],SMALL(IF(ClassChart[Make]=makeSelection,ROW(ClassChart[Make])),ROW(143:143))-2,4))</f>
        <v/>
      </c>
      <c r="H145" s="57"/>
      <c r="I145" s="114" t="str">
        <f t="shared" si="9"/>
        <v/>
      </c>
      <c r="J145" s="59" t="str">
        <f t="shared" si="10"/>
        <v/>
      </c>
      <c r="K145" s="111" t="e">
        <f t="shared" si="11"/>
        <v>#VALUE!</v>
      </c>
      <c r="L145" s="59" t="e">
        <f t="shared" si="12"/>
        <v>#VALUE!</v>
      </c>
      <c r="M145" s="47"/>
      <c r="Y145" s="9">
        <v>2111</v>
      </c>
      <c r="Z145" s="9">
        <v>142</v>
      </c>
      <c r="AG145" s="72"/>
      <c r="AH145" s="72"/>
      <c r="AI145" s="75" t="s">
        <v>25</v>
      </c>
      <c r="AJ145" s="74" t="s">
        <v>184</v>
      </c>
    </row>
    <row r="146" spans="5:36" x14ac:dyDescent="0.25">
      <c r="E146" s="55" t="str">
        <f t="array" ref="E146">IF(ISERROR(INDEX(ClassChart[],SMALL(IF(ClassChart[Make]=makeSelection,ROW(ClassChart[Make])),ROW(144:144))-2,2)),"",INDEX(ClassChart[],SMALL(IF(ClassChart[Make]=makeSelection,ROW(ClassChart[Make])),ROW(144:144))-2,2))</f>
        <v/>
      </c>
      <c r="F146" s="55" t="str">
        <f t="array" ref="F146">IF(ISERROR(INDEX(ClassChart[],SMALL(IF(ClassChart[Make]=makeSelection,ROW(ClassChart[Make])),ROW(144:144))-2,3)),"",INDEX(ClassChart[],SMALL(IF(ClassChart[Make]=makeSelection,ROW(ClassChart[Make])),ROW(144:144))-2,3))</f>
        <v/>
      </c>
      <c r="G146" s="55" t="str">
        <f t="array" ref="G146">IF(ISERROR(INDEX(ClassChart[],SMALL(IF(ClassChart[Make]=makeSelection,ROW(ClassChart[Make])),ROW(144:144))-2,4)),"",INDEX(ClassChart[],SMALL(IF(ClassChart[Make]=makeSelection,ROW(ClassChart[Make])),ROW(144:144))-2,4))</f>
        <v/>
      </c>
      <c r="H146" s="57"/>
      <c r="I146" s="114" t="str">
        <f t="shared" si="9"/>
        <v/>
      </c>
      <c r="J146" s="59" t="str">
        <f t="shared" si="10"/>
        <v/>
      </c>
      <c r="K146" s="111" t="e">
        <f t="shared" si="11"/>
        <v>#VALUE!</v>
      </c>
      <c r="L146" s="59" t="e">
        <f t="shared" si="12"/>
        <v>#VALUE!</v>
      </c>
      <c r="M146" s="47"/>
      <c r="Y146" s="9">
        <v>2126</v>
      </c>
      <c r="Z146" s="9">
        <v>143</v>
      </c>
      <c r="AG146" s="72"/>
      <c r="AH146" s="72"/>
      <c r="AI146" s="73" t="s">
        <v>26</v>
      </c>
      <c r="AJ146" s="74" t="s">
        <v>183</v>
      </c>
    </row>
    <row r="147" spans="5:36" x14ac:dyDescent="0.25">
      <c r="E147" s="55" t="str">
        <f t="array" ref="E147">IF(ISERROR(INDEX(ClassChart[],SMALL(IF(ClassChart[Make]=makeSelection,ROW(ClassChart[Make])),ROW(145:145))-2,2)),"",INDEX(ClassChart[],SMALL(IF(ClassChart[Make]=makeSelection,ROW(ClassChart[Make])),ROW(145:145))-2,2))</f>
        <v/>
      </c>
      <c r="F147" s="55" t="str">
        <f t="array" ref="F147">IF(ISERROR(INDEX(ClassChart[],SMALL(IF(ClassChart[Make]=makeSelection,ROW(ClassChart[Make])),ROW(145:145))-2,3)),"",INDEX(ClassChart[],SMALL(IF(ClassChart[Make]=makeSelection,ROW(ClassChart[Make])),ROW(145:145))-2,3))</f>
        <v/>
      </c>
      <c r="G147" s="55" t="str">
        <f t="array" ref="G147">IF(ISERROR(INDEX(ClassChart[],SMALL(IF(ClassChart[Make]=makeSelection,ROW(ClassChart[Make])),ROW(145:145))-2,4)),"",INDEX(ClassChart[],SMALL(IF(ClassChart[Make]=makeSelection,ROW(ClassChart[Make])),ROW(145:145))-2,4))</f>
        <v/>
      </c>
      <c r="H147" s="57"/>
      <c r="I147" s="114" t="str">
        <f t="shared" si="9"/>
        <v/>
      </c>
      <c r="J147" s="59" t="str">
        <f t="shared" si="10"/>
        <v/>
      </c>
      <c r="K147" s="111" t="e">
        <f t="shared" si="11"/>
        <v>#VALUE!</v>
      </c>
      <c r="L147" s="59" t="e">
        <f t="shared" si="12"/>
        <v>#VALUE!</v>
      </c>
      <c r="M147" s="47"/>
      <c r="Y147" s="9">
        <v>2141</v>
      </c>
      <c r="Z147" s="9">
        <v>144</v>
      </c>
      <c r="AG147" s="72"/>
      <c r="AH147" s="72"/>
      <c r="AI147" s="73" t="s">
        <v>27</v>
      </c>
      <c r="AJ147" s="74" t="s">
        <v>182</v>
      </c>
    </row>
    <row r="148" spans="5:36" x14ac:dyDescent="0.25">
      <c r="E148" s="55" t="str">
        <f t="array" ref="E148">IF(ISERROR(INDEX(ClassChart[],SMALL(IF(ClassChart[Make]=makeSelection,ROW(ClassChart[Make])),ROW(146:146))-2,2)),"",INDEX(ClassChart[],SMALL(IF(ClassChart[Make]=makeSelection,ROW(ClassChart[Make])),ROW(146:146))-2,2))</f>
        <v/>
      </c>
      <c r="F148" s="55" t="str">
        <f t="array" ref="F148">IF(ISERROR(INDEX(ClassChart[],SMALL(IF(ClassChart[Make]=makeSelection,ROW(ClassChart[Make])),ROW(146:146))-2,3)),"",INDEX(ClassChart[],SMALL(IF(ClassChart[Make]=makeSelection,ROW(ClassChart[Make])),ROW(146:146))-2,3))</f>
        <v/>
      </c>
      <c r="G148" s="55" t="str">
        <f t="array" ref="G148">IF(ISERROR(INDEX(ClassChart[],SMALL(IF(ClassChart[Make]=makeSelection,ROW(ClassChart[Make])),ROW(146:146))-2,4)),"",INDEX(ClassChart[],SMALL(IF(ClassChart[Make]=makeSelection,ROW(ClassChart[Make])),ROW(146:146))-2,4))</f>
        <v/>
      </c>
      <c r="H148" s="57"/>
      <c r="I148" s="114" t="str">
        <f t="shared" si="9"/>
        <v/>
      </c>
      <c r="J148" s="59" t="str">
        <f t="shared" si="10"/>
        <v/>
      </c>
      <c r="K148" s="111" t="e">
        <f t="shared" si="11"/>
        <v>#VALUE!</v>
      </c>
      <c r="L148" s="59" t="e">
        <f t="shared" si="12"/>
        <v>#VALUE!</v>
      </c>
      <c r="M148" s="47"/>
      <c r="Y148" s="9">
        <v>2156</v>
      </c>
      <c r="Z148" s="9">
        <v>145</v>
      </c>
      <c r="AG148" s="72"/>
      <c r="AH148" s="72"/>
      <c r="AI148" s="75" t="s">
        <v>28</v>
      </c>
      <c r="AJ148" s="74" t="s">
        <v>181</v>
      </c>
    </row>
    <row r="149" spans="5:36" x14ac:dyDescent="0.25">
      <c r="E149" s="55" t="str">
        <f t="array" ref="E149">IF(ISERROR(INDEX(ClassChart[],SMALL(IF(ClassChart[Make]=makeSelection,ROW(ClassChart[Make])),ROW(147:147))-2,2)),"",INDEX(ClassChart[],SMALL(IF(ClassChart[Make]=makeSelection,ROW(ClassChart[Make])),ROW(147:147))-2,2))</f>
        <v/>
      </c>
      <c r="F149" s="55" t="str">
        <f t="array" ref="F149">IF(ISERROR(INDEX(ClassChart[],SMALL(IF(ClassChart[Make]=makeSelection,ROW(ClassChart[Make])),ROW(147:147))-2,3)),"",INDEX(ClassChart[],SMALL(IF(ClassChart[Make]=makeSelection,ROW(ClassChart[Make])),ROW(147:147))-2,3))</f>
        <v/>
      </c>
      <c r="G149" s="55" t="str">
        <f t="array" ref="G149">IF(ISERROR(INDEX(ClassChart[],SMALL(IF(ClassChart[Make]=makeSelection,ROW(ClassChart[Make])),ROW(147:147))-2,4)),"",INDEX(ClassChart[],SMALL(IF(ClassChart[Make]=makeSelection,ROW(ClassChart[Make])),ROW(147:147))-2,4))</f>
        <v/>
      </c>
      <c r="H149" s="57"/>
      <c r="I149" s="114" t="str">
        <f t="shared" si="9"/>
        <v/>
      </c>
      <c r="J149" s="59" t="str">
        <f t="shared" si="10"/>
        <v/>
      </c>
      <c r="K149" s="111" t="e">
        <f t="shared" si="11"/>
        <v>#VALUE!</v>
      </c>
      <c r="L149" s="59" t="e">
        <f t="shared" si="12"/>
        <v>#VALUE!</v>
      </c>
      <c r="M149" s="47"/>
      <c r="Y149" s="9">
        <v>2171</v>
      </c>
      <c r="Z149" s="9">
        <v>146</v>
      </c>
      <c r="AG149" s="72"/>
      <c r="AH149" s="72"/>
      <c r="AI149" s="75" t="s">
        <v>29</v>
      </c>
      <c r="AJ149" s="74" t="s">
        <v>180</v>
      </c>
    </row>
    <row r="150" spans="5:36" x14ac:dyDescent="0.25">
      <c r="E150" s="55" t="str">
        <f t="array" ref="E150">IF(ISERROR(INDEX(ClassChart[],SMALL(IF(ClassChart[Make]=makeSelection,ROW(ClassChart[Make])),ROW(148:148))-2,2)),"",INDEX(ClassChart[],SMALL(IF(ClassChart[Make]=makeSelection,ROW(ClassChart[Make])),ROW(148:148))-2,2))</f>
        <v/>
      </c>
      <c r="F150" s="55" t="str">
        <f t="array" ref="F150">IF(ISERROR(INDEX(ClassChart[],SMALL(IF(ClassChart[Make]=makeSelection,ROW(ClassChart[Make])),ROW(148:148))-2,3)),"",INDEX(ClassChart[],SMALL(IF(ClassChart[Make]=makeSelection,ROW(ClassChart[Make])),ROW(148:148))-2,3))</f>
        <v/>
      </c>
      <c r="G150" s="55" t="str">
        <f t="array" ref="G150">IF(ISERROR(INDEX(ClassChart[],SMALL(IF(ClassChart[Make]=makeSelection,ROW(ClassChart[Make])),ROW(148:148))-2,4)),"",INDEX(ClassChart[],SMALL(IF(ClassChart[Make]=makeSelection,ROW(ClassChart[Make])),ROW(148:148))-2,4))</f>
        <v/>
      </c>
      <c r="H150" s="57"/>
      <c r="I150" s="114" t="str">
        <f t="shared" si="9"/>
        <v/>
      </c>
      <c r="J150" s="59" t="str">
        <f t="shared" si="10"/>
        <v/>
      </c>
      <c r="K150" s="111" t="e">
        <f t="shared" si="11"/>
        <v>#VALUE!</v>
      </c>
      <c r="L150" s="59" t="e">
        <f t="shared" si="12"/>
        <v>#VALUE!</v>
      </c>
      <c r="M150" s="47"/>
      <c r="Y150" s="9">
        <v>2186</v>
      </c>
      <c r="Z150" s="9">
        <v>147</v>
      </c>
      <c r="AG150" s="72"/>
      <c r="AH150" s="72"/>
      <c r="AI150" s="75" t="s">
        <v>30</v>
      </c>
      <c r="AJ150" s="74" t="s">
        <v>1295</v>
      </c>
    </row>
    <row r="151" spans="5:36" x14ac:dyDescent="0.25">
      <c r="E151" s="55" t="str">
        <f t="array" ref="E151">IF(ISERROR(INDEX(ClassChart[],SMALL(IF(ClassChart[Make]=makeSelection,ROW(ClassChart[Make])),ROW(149:149))-2,2)),"",INDEX(ClassChart[],SMALL(IF(ClassChart[Make]=makeSelection,ROW(ClassChart[Make])),ROW(149:149))-2,2))</f>
        <v/>
      </c>
      <c r="F151" s="55" t="str">
        <f t="array" ref="F151">IF(ISERROR(INDEX(ClassChart[],SMALL(IF(ClassChart[Make]=makeSelection,ROW(ClassChart[Make])),ROW(149:149))-2,3)),"",INDEX(ClassChart[],SMALL(IF(ClassChart[Make]=makeSelection,ROW(ClassChart[Make])),ROW(149:149))-2,3))</f>
        <v/>
      </c>
      <c r="G151" s="55" t="str">
        <f t="array" ref="G151">IF(ISERROR(INDEX(ClassChart[],SMALL(IF(ClassChart[Make]=makeSelection,ROW(ClassChart[Make])),ROW(149:149))-2,4)),"",INDEX(ClassChart[],SMALL(IF(ClassChart[Make]=makeSelection,ROW(ClassChart[Make])),ROW(149:149))-2,4))</f>
        <v/>
      </c>
      <c r="H151" s="57"/>
      <c r="I151" s="114" t="str">
        <f t="shared" si="9"/>
        <v/>
      </c>
      <c r="J151" s="59" t="str">
        <f t="shared" si="10"/>
        <v/>
      </c>
      <c r="K151" s="111" t="e">
        <f t="shared" si="11"/>
        <v>#VALUE!</v>
      </c>
      <c r="L151" s="59" t="e">
        <f t="shared" si="12"/>
        <v>#VALUE!</v>
      </c>
      <c r="M151" s="47"/>
      <c r="Y151" s="9">
        <v>2201</v>
      </c>
      <c r="Z151" s="9">
        <v>148</v>
      </c>
      <c r="AG151" s="72"/>
      <c r="AH151" s="72"/>
      <c r="AI151" s="75" t="s">
        <v>31</v>
      </c>
      <c r="AJ151" s="74" t="s">
        <v>1295</v>
      </c>
    </row>
    <row r="152" spans="5:36" x14ac:dyDescent="0.25">
      <c r="E152" s="55" t="str">
        <f t="array" ref="E152">IF(ISERROR(INDEX(ClassChart[],SMALL(IF(ClassChart[Make]=makeSelection,ROW(ClassChart[Make])),ROW(150:150))-2,2)),"",INDEX(ClassChart[],SMALL(IF(ClassChart[Make]=makeSelection,ROW(ClassChart[Make])),ROW(150:150))-2,2))</f>
        <v/>
      </c>
      <c r="F152" s="55" t="str">
        <f t="array" ref="F152">IF(ISERROR(INDEX(ClassChart[],SMALL(IF(ClassChart[Make]=makeSelection,ROW(ClassChart[Make])),ROW(150:150))-2,3)),"",INDEX(ClassChart[],SMALL(IF(ClassChart[Make]=makeSelection,ROW(ClassChart[Make])),ROW(150:150))-2,3))</f>
        <v/>
      </c>
      <c r="G152" s="55" t="str">
        <f t="array" ref="G152">IF(ISERROR(INDEX(ClassChart[],SMALL(IF(ClassChart[Make]=makeSelection,ROW(ClassChart[Make])),ROW(150:150))-2,4)),"",INDEX(ClassChart[],SMALL(IF(ClassChart[Make]=makeSelection,ROW(ClassChart[Make])),ROW(150:150))-2,4))</f>
        <v/>
      </c>
      <c r="H152" s="57"/>
      <c r="I152" s="114" t="str">
        <f t="shared" si="9"/>
        <v/>
      </c>
      <c r="J152" s="59" t="str">
        <f t="shared" si="10"/>
        <v/>
      </c>
      <c r="K152" s="111" t="e">
        <f t="shared" si="11"/>
        <v>#VALUE!</v>
      </c>
      <c r="L152" s="59" t="e">
        <f t="shared" si="12"/>
        <v>#VALUE!</v>
      </c>
      <c r="M152" s="47"/>
      <c r="Y152" s="9">
        <v>2216</v>
      </c>
      <c r="Z152" s="9">
        <v>149</v>
      </c>
      <c r="AG152" s="72"/>
      <c r="AH152" s="72"/>
      <c r="AI152" s="75" t="s">
        <v>32</v>
      </c>
      <c r="AJ152" s="74" t="s">
        <v>1295</v>
      </c>
    </row>
    <row r="153" spans="5:36" x14ac:dyDescent="0.25">
      <c r="E153" s="55" t="str">
        <f t="array" ref="E153">IF(ISERROR(INDEX(ClassChart[],SMALL(IF(ClassChart[Make]=makeSelection,ROW(ClassChart[Make])),ROW(151:151))-2,2)),"",INDEX(ClassChart[],SMALL(IF(ClassChart[Make]=makeSelection,ROW(ClassChart[Make])),ROW(151:151))-2,2))</f>
        <v/>
      </c>
      <c r="F153" s="55" t="str">
        <f t="array" ref="F153">IF(ISERROR(INDEX(ClassChart[],SMALL(IF(ClassChart[Make]=makeSelection,ROW(ClassChart[Make])),ROW(151:151))-2,3)),"",INDEX(ClassChart[],SMALL(IF(ClassChart[Make]=makeSelection,ROW(ClassChart[Make])),ROW(151:151))-2,3))</f>
        <v/>
      </c>
      <c r="G153" s="55" t="str">
        <f t="array" ref="G153">IF(ISERROR(INDEX(ClassChart[],SMALL(IF(ClassChart[Make]=makeSelection,ROW(ClassChart[Make])),ROW(151:151))-2,4)),"",INDEX(ClassChart[],SMALL(IF(ClassChart[Make]=makeSelection,ROW(ClassChart[Make])),ROW(151:151))-2,4))</f>
        <v/>
      </c>
      <c r="H153" s="57"/>
      <c r="I153" s="114" t="str">
        <f t="shared" si="9"/>
        <v/>
      </c>
      <c r="J153" s="59" t="str">
        <f t="shared" si="10"/>
        <v/>
      </c>
      <c r="K153" s="111" t="e">
        <f t="shared" si="11"/>
        <v>#VALUE!</v>
      </c>
      <c r="L153" s="59" t="e">
        <f t="shared" si="12"/>
        <v>#VALUE!</v>
      </c>
      <c r="M153" s="47"/>
      <c r="Y153" s="9">
        <v>2231</v>
      </c>
      <c r="Z153" s="9">
        <v>150</v>
      </c>
      <c r="AG153" s="76"/>
      <c r="AH153" s="76"/>
      <c r="AI153" s="75" t="s">
        <v>33</v>
      </c>
      <c r="AJ153" s="74" t="s">
        <v>1295</v>
      </c>
    </row>
    <row r="154" spans="5:36" x14ac:dyDescent="0.25">
      <c r="E154" s="55" t="str">
        <f t="array" ref="E154">IF(ISERROR(INDEX(ClassChart[],SMALL(IF(ClassChart[Make]=makeSelection,ROW(ClassChart[Make])),ROW(152:152))-2,2)),"",INDEX(ClassChart[],SMALL(IF(ClassChart[Make]=makeSelection,ROW(ClassChart[Make])),ROW(152:152))-2,2))</f>
        <v/>
      </c>
      <c r="F154" s="55" t="str">
        <f t="array" ref="F154">IF(ISERROR(INDEX(ClassChart[],SMALL(IF(ClassChart[Make]=makeSelection,ROW(ClassChart[Make])),ROW(152:152))-2,3)),"",INDEX(ClassChart[],SMALL(IF(ClassChart[Make]=makeSelection,ROW(ClassChart[Make])),ROW(152:152))-2,3))</f>
        <v/>
      </c>
      <c r="G154" s="55" t="str">
        <f t="array" ref="G154">IF(ISERROR(INDEX(ClassChart[],SMALL(IF(ClassChart[Make]=makeSelection,ROW(ClassChart[Make])),ROW(152:152))-2,4)),"",INDEX(ClassChart[],SMALL(IF(ClassChart[Make]=makeSelection,ROW(ClassChart[Make])),ROW(152:152))-2,4))</f>
        <v/>
      </c>
      <c r="H154" s="57"/>
      <c r="I154" s="114" t="str">
        <f t="shared" si="9"/>
        <v/>
      </c>
      <c r="J154" s="59" t="str">
        <f t="shared" si="10"/>
        <v/>
      </c>
      <c r="K154" s="111" t="e">
        <f t="shared" si="11"/>
        <v>#VALUE!</v>
      </c>
      <c r="L154" s="59" t="e">
        <f t="shared" si="12"/>
        <v>#VALUE!</v>
      </c>
      <c r="M154" s="47"/>
      <c r="Y154" s="9">
        <v>2246</v>
      </c>
      <c r="Z154" s="9">
        <v>151</v>
      </c>
      <c r="AG154" s="76"/>
      <c r="AH154" s="76"/>
      <c r="AI154" s="75" t="s">
        <v>34</v>
      </c>
      <c r="AJ154" s="74" t="s">
        <v>1295</v>
      </c>
    </row>
    <row r="155" spans="5:36" x14ac:dyDescent="0.25">
      <c r="E155" s="55" t="str">
        <f t="array" ref="E155">IF(ISERROR(INDEX(ClassChart[],SMALL(IF(ClassChart[Make]=makeSelection,ROW(ClassChart[Make])),ROW(153:153))-2,2)),"",INDEX(ClassChart[],SMALL(IF(ClassChart[Make]=makeSelection,ROW(ClassChart[Make])),ROW(153:153))-2,2))</f>
        <v/>
      </c>
      <c r="F155" s="55" t="str">
        <f t="array" ref="F155">IF(ISERROR(INDEX(ClassChart[],SMALL(IF(ClassChart[Make]=makeSelection,ROW(ClassChart[Make])),ROW(153:153))-2,3)),"",INDEX(ClassChart[],SMALL(IF(ClassChart[Make]=makeSelection,ROW(ClassChart[Make])),ROW(153:153))-2,3))</f>
        <v/>
      </c>
      <c r="G155" s="55" t="str">
        <f t="array" ref="G155">IF(ISERROR(INDEX(ClassChart[],SMALL(IF(ClassChart[Make]=makeSelection,ROW(ClassChart[Make])),ROW(153:153))-2,4)),"",INDEX(ClassChart[],SMALL(IF(ClassChart[Make]=makeSelection,ROW(ClassChart[Make])),ROW(153:153))-2,4))</f>
        <v/>
      </c>
      <c r="H155" s="57"/>
      <c r="I155" s="114" t="str">
        <f t="shared" si="9"/>
        <v/>
      </c>
      <c r="J155" s="59" t="str">
        <f t="shared" si="10"/>
        <v/>
      </c>
      <c r="K155" s="111" t="e">
        <f t="shared" si="11"/>
        <v>#VALUE!</v>
      </c>
      <c r="L155" s="59" t="e">
        <f t="shared" si="12"/>
        <v>#VALUE!</v>
      </c>
      <c r="M155" s="47"/>
      <c r="Y155" s="9">
        <v>2261</v>
      </c>
      <c r="Z155" s="9">
        <v>152</v>
      </c>
      <c r="AG155" s="76"/>
      <c r="AH155" s="76"/>
      <c r="AI155" s="73" t="s">
        <v>35</v>
      </c>
      <c r="AJ155" s="74" t="s">
        <v>1295</v>
      </c>
    </row>
    <row r="156" spans="5:36" x14ac:dyDescent="0.25">
      <c r="E156" s="55" t="str">
        <f t="array" ref="E156">IF(ISERROR(INDEX(ClassChart[],SMALL(IF(ClassChart[Make]=makeSelection,ROW(ClassChart[Make])),ROW(154:154))-2,2)),"",INDEX(ClassChart[],SMALL(IF(ClassChart[Make]=makeSelection,ROW(ClassChart[Make])),ROW(154:154))-2,2))</f>
        <v/>
      </c>
      <c r="F156" s="55" t="str">
        <f t="array" ref="F156">IF(ISERROR(INDEX(ClassChart[],SMALL(IF(ClassChart[Make]=makeSelection,ROW(ClassChart[Make])),ROW(154:154))-2,3)),"",INDEX(ClassChart[],SMALL(IF(ClassChart[Make]=makeSelection,ROW(ClassChart[Make])),ROW(154:154))-2,3))</f>
        <v/>
      </c>
      <c r="G156" s="55" t="str">
        <f t="array" ref="G156">IF(ISERROR(INDEX(ClassChart[],SMALL(IF(ClassChart[Make]=makeSelection,ROW(ClassChart[Make])),ROW(154:154))-2,4)),"",INDEX(ClassChart[],SMALL(IF(ClassChart[Make]=makeSelection,ROW(ClassChart[Make])),ROW(154:154))-2,4))</f>
        <v/>
      </c>
      <c r="H156" s="57"/>
      <c r="I156" s="114" t="str">
        <f t="shared" si="9"/>
        <v/>
      </c>
      <c r="J156" s="59" t="str">
        <f t="shared" si="10"/>
        <v/>
      </c>
      <c r="K156" s="111" t="e">
        <f t="shared" si="11"/>
        <v>#VALUE!</v>
      </c>
      <c r="L156" s="59" t="e">
        <f t="shared" si="12"/>
        <v>#VALUE!</v>
      </c>
      <c r="M156" s="47"/>
      <c r="Y156" s="9">
        <v>2276</v>
      </c>
      <c r="Z156" s="9">
        <v>153</v>
      </c>
      <c r="AG156" s="76"/>
      <c r="AH156" s="76"/>
      <c r="AI156" s="73" t="s">
        <v>36</v>
      </c>
      <c r="AJ156" s="74" t="s">
        <v>1295</v>
      </c>
    </row>
    <row r="157" spans="5:36" x14ac:dyDescent="0.25">
      <c r="E157" s="55" t="str">
        <f t="array" ref="E157">IF(ISERROR(INDEX(ClassChart[],SMALL(IF(ClassChart[Make]=makeSelection,ROW(ClassChart[Make])),ROW(155:155))-2,2)),"",INDEX(ClassChart[],SMALL(IF(ClassChart[Make]=makeSelection,ROW(ClassChart[Make])),ROW(155:155))-2,2))</f>
        <v/>
      </c>
      <c r="F157" s="55" t="str">
        <f t="array" ref="F157">IF(ISERROR(INDEX(ClassChart[],SMALL(IF(ClassChart[Make]=makeSelection,ROW(ClassChart[Make])),ROW(155:155))-2,3)),"",INDEX(ClassChart[],SMALL(IF(ClassChart[Make]=makeSelection,ROW(ClassChart[Make])),ROW(155:155))-2,3))</f>
        <v/>
      </c>
      <c r="G157" s="55" t="str">
        <f t="array" ref="G157">IF(ISERROR(INDEX(ClassChart[],SMALL(IF(ClassChart[Make]=makeSelection,ROW(ClassChart[Make])),ROW(155:155))-2,4)),"",INDEX(ClassChart[],SMALL(IF(ClassChart[Make]=makeSelection,ROW(ClassChart[Make])),ROW(155:155))-2,4))</f>
        <v/>
      </c>
      <c r="H157" s="57"/>
      <c r="I157" s="114" t="str">
        <f t="shared" si="9"/>
        <v/>
      </c>
      <c r="J157" s="59" t="str">
        <f t="shared" si="10"/>
        <v/>
      </c>
      <c r="K157" s="111" t="e">
        <f t="shared" si="11"/>
        <v>#VALUE!</v>
      </c>
      <c r="L157" s="59" t="e">
        <f t="shared" si="12"/>
        <v>#VALUE!</v>
      </c>
      <c r="M157" s="47"/>
      <c r="Y157" s="9">
        <v>2291</v>
      </c>
      <c r="Z157" s="9">
        <v>154</v>
      </c>
      <c r="AG157" s="76"/>
      <c r="AH157" s="76"/>
      <c r="AI157" s="77"/>
      <c r="AJ157" s="76"/>
    </row>
    <row r="158" spans="5:36" x14ac:dyDescent="0.25">
      <c r="E158" s="55" t="str">
        <f t="array" ref="E158">IF(ISERROR(INDEX(ClassChart[],SMALL(IF(ClassChart[Make]=makeSelection,ROW(ClassChart[Make])),ROW(156:156))-2,2)),"",INDEX(ClassChart[],SMALL(IF(ClassChart[Make]=makeSelection,ROW(ClassChart[Make])),ROW(156:156))-2,2))</f>
        <v/>
      </c>
      <c r="F158" s="55" t="str">
        <f t="array" ref="F158">IF(ISERROR(INDEX(ClassChart[],SMALL(IF(ClassChart[Make]=makeSelection,ROW(ClassChart[Make])),ROW(156:156))-2,3)),"",INDEX(ClassChart[],SMALL(IF(ClassChart[Make]=makeSelection,ROW(ClassChart[Make])),ROW(156:156))-2,3))</f>
        <v/>
      </c>
      <c r="G158" s="55" t="str">
        <f t="array" ref="G158">IF(ISERROR(INDEX(ClassChart[],SMALL(IF(ClassChart[Make]=makeSelection,ROW(ClassChart[Make])),ROW(156:156))-2,4)),"",INDEX(ClassChart[],SMALL(IF(ClassChart[Make]=makeSelection,ROW(ClassChart[Make])),ROW(156:156))-2,4))</f>
        <v/>
      </c>
      <c r="H158" s="57"/>
      <c r="I158" s="114" t="str">
        <f t="shared" si="9"/>
        <v/>
      </c>
      <c r="J158" s="59" t="str">
        <f t="shared" si="10"/>
        <v/>
      </c>
      <c r="K158" s="111" t="e">
        <f t="shared" si="11"/>
        <v>#VALUE!</v>
      </c>
      <c r="L158" s="59" t="e">
        <f t="shared" si="12"/>
        <v>#VALUE!</v>
      </c>
      <c r="M158" s="47"/>
      <c r="Y158" s="9">
        <v>2306</v>
      </c>
      <c r="Z158" s="9">
        <v>155</v>
      </c>
      <c r="AG158" s="71" t="str">
        <f>VLOOKUP(Calculator!$Q$13,Formulas!AI159:AJ174,2,FALSE)</f>
        <v>NXR</v>
      </c>
      <c r="AH158" s="72"/>
      <c r="AI158" s="71" t="s">
        <v>180</v>
      </c>
      <c r="AJ158" s="72"/>
    </row>
    <row r="159" spans="5:36" x14ac:dyDescent="0.25">
      <c r="E159" s="55" t="str">
        <f t="array" ref="E159">IF(ISERROR(INDEX(ClassChart[],SMALL(IF(ClassChart[Make]=makeSelection,ROW(ClassChart[Make])),ROW(157:157))-2,2)),"",INDEX(ClassChart[],SMALL(IF(ClassChart[Make]=makeSelection,ROW(ClassChart[Make])),ROW(157:157))-2,2))</f>
        <v/>
      </c>
      <c r="F159" s="55" t="str">
        <f t="array" ref="F159">IF(ISERROR(INDEX(ClassChart[],SMALL(IF(ClassChart[Make]=makeSelection,ROW(ClassChart[Make])),ROW(157:157))-2,3)),"",INDEX(ClassChart[],SMALL(IF(ClassChart[Make]=makeSelection,ROW(ClassChart[Make])),ROW(157:157))-2,3))</f>
        <v/>
      </c>
      <c r="G159" s="55" t="str">
        <f t="array" ref="G159">IF(ISERROR(INDEX(ClassChart[],SMALL(IF(ClassChart[Make]=makeSelection,ROW(ClassChart[Make])),ROW(157:157))-2,4)),"",INDEX(ClassChart[],SMALL(IF(ClassChart[Make]=makeSelection,ROW(ClassChart[Make])),ROW(157:157))-2,4))</f>
        <v/>
      </c>
      <c r="H159" s="57"/>
      <c r="I159" s="114" t="str">
        <f t="shared" si="9"/>
        <v/>
      </c>
      <c r="J159" s="59" t="str">
        <f t="shared" si="10"/>
        <v/>
      </c>
      <c r="K159" s="111" t="e">
        <f t="shared" si="11"/>
        <v>#VALUE!</v>
      </c>
      <c r="L159" s="59" t="e">
        <f t="shared" si="12"/>
        <v>#VALUE!</v>
      </c>
      <c r="M159" s="47"/>
      <c r="Y159" s="9">
        <v>2321</v>
      </c>
      <c r="Z159" s="9">
        <v>156</v>
      </c>
      <c r="AG159" s="72"/>
      <c r="AH159" s="72"/>
      <c r="AI159" s="78" t="s">
        <v>21</v>
      </c>
      <c r="AJ159" s="74" t="s">
        <v>196</v>
      </c>
    </row>
    <row r="160" spans="5:36" x14ac:dyDescent="0.25">
      <c r="E160" s="55" t="str">
        <f t="array" ref="E160">IF(ISERROR(INDEX(ClassChart[],SMALL(IF(ClassChart[Make]=makeSelection,ROW(ClassChart[Make])),ROW(158:158))-2,2)),"",INDEX(ClassChart[],SMALL(IF(ClassChart[Make]=makeSelection,ROW(ClassChart[Make])),ROW(158:158))-2,2))</f>
        <v/>
      </c>
      <c r="F160" s="55" t="str">
        <f t="array" ref="F160">IF(ISERROR(INDEX(ClassChart[],SMALL(IF(ClassChart[Make]=makeSelection,ROW(ClassChart[Make])),ROW(158:158))-2,3)),"",INDEX(ClassChart[],SMALL(IF(ClassChart[Make]=makeSelection,ROW(ClassChart[Make])),ROW(158:158))-2,3))</f>
        <v/>
      </c>
      <c r="G160" s="55" t="str">
        <f t="array" ref="G160">IF(ISERROR(INDEX(ClassChart[],SMALL(IF(ClassChart[Make]=makeSelection,ROW(ClassChart[Make])),ROW(158:158))-2,4)),"",INDEX(ClassChart[],SMALL(IF(ClassChart[Make]=makeSelection,ROW(ClassChart[Make])),ROW(158:158))-2,4))</f>
        <v/>
      </c>
      <c r="H160" s="57"/>
      <c r="I160" s="114" t="str">
        <f t="shared" si="9"/>
        <v/>
      </c>
      <c r="J160" s="59" t="str">
        <f t="shared" si="10"/>
        <v/>
      </c>
      <c r="K160" s="111" t="e">
        <f t="shared" si="11"/>
        <v>#VALUE!</v>
      </c>
      <c r="L160" s="59" t="e">
        <f t="shared" si="12"/>
        <v>#VALUE!</v>
      </c>
      <c r="M160" s="47"/>
      <c r="Y160" s="9">
        <v>2336</v>
      </c>
      <c r="Z160" s="9">
        <v>157</v>
      </c>
      <c r="AG160" s="72"/>
      <c r="AH160" s="72"/>
      <c r="AI160" s="78" t="s">
        <v>22</v>
      </c>
      <c r="AJ160" s="74" t="s">
        <v>205</v>
      </c>
    </row>
    <row r="161" spans="5:36" x14ac:dyDescent="0.25">
      <c r="E161" s="55" t="str">
        <f t="array" ref="E161">IF(ISERROR(INDEX(ClassChart[],SMALL(IF(ClassChart[Make]=makeSelection,ROW(ClassChart[Make])),ROW(159:159))-2,2)),"",INDEX(ClassChart[],SMALL(IF(ClassChart[Make]=makeSelection,ROW(ClassChart[Make])),ROW(159:159))-2,2))</f>
        <v/>
      </c>
      <c r="F161" s="55" t="str">
        <f t="array" ref="F161">IF(ISERROR(INDEX(ClassChart[],SMALL(IF(ClassChart[Make]=makeSelection,ROW(ClassChart[Make])),ROW(159:159))-2,3)),"",INDEX(ClassChart[],SMALL(IF(ClassChart[Make]=makeSelection,ROW(ClassChart[Make])),ROW(159:159))-2,3))</f>
        <v/>
      </c>
      <c r="G161" s="55" t="str">
        <f t="array" ref="G161">IF(ISERROR(INDEX(ClassChart[],SMALL(IF(ClassChart[Make]=makeSelection,ROW(ClassChart[Make])),ROW(159:159))-2,4)),"",INDEX(ClassChart[],SMALL(IF(ClassChart[Make]=makeSelection,ROW(ClassChart[Make])),ROW(159:159))-2,4))</f>
        <v/>
      </c>
      <c r="H161" s="57"/>
      <c r="I161" s="114" t="str">
        <f t="shared" si="9"/>
        <v/>
      </c>
      <c r="J161" s="59" t="str">
        <f t="shared" si="10"/>
        <v/>
      </c>
      <c r="K161" s="111" t="e">
        <f t="shared" si="11"/>
        <v>#VALUE!</v>
      </c>
      <c r="L161" s="59" t="e">
        <f t="shared" si="12"/>
        <v>#VALUE!</v>
      </c>
      <c r="M161" s="47"/>
      <c r="Y161" s="9">
        <v>2351</v>
      </c>
      <c r="Z161" s="9">
        <v>158</v>
      </c>
      <c r="AG161" s="72"/>
      <c r="AH161" s="72"/>
      <c r="AI161" s="78" t="s">
        <v>23</v>
      </c>
      <c r="AJ161" s="74" t="s">
        <v>185</v>
      </c>
    </row>
    <row r="162" spans="5:36" x14ac:dyDescent="0.25">
      <c r="E162" s="55" t="str">
        <f t="array" ref="E162">IF(ISERROR(INDEX(ClassChart[],SMALL(IF(ClassChart[Make]=makeSelection,ROW(ClassChart[Make])),ROW(160:160))-2,2)),"",INDEX(ClassChart[],SMALL(IF(ClassChart[Make]=makeSelection,ROW(ClassChart[Make])),ROW(160:160))-2,2))</f>
        <v/>
      </c>
      <c r="F162" s="55" t="str">
        <f t="array" ref="F162">IF(ISERROR(INDEX(ClassChart[],SMALL(IF(ClassChart[Make]=makeSelection,ROW(ClassChart[Make])),ROW(160:160))-2,3)),"",INDEX(ClassChart[],SMALL(IF(ClassChart[Make]=makeSelection,ROW(ClassChart[Make])),ROW(160:160))-2,3))</f>
        <v/>
      </c>
      <c r="G162" s="55" t="str">
        <f t="array" ref="G162">IF(ISERROR(INDEX(ClassChart[],SMALL(IF(ClassChart[Make]=makeSelection,ROW(ClassChart[Make])),ROW(160:160))-2,4)),"",INDEX(ClassChart[],SMALL(IF(ClassChart[Make]=makeSelection,ROW(ClassChart[Make])),ROW(160:160))-2,4))</f>
        <v/>
      </c>
      <c r="H162" s="57"/>
      <c r="I162" s="114" t="str">
        <f t="shared" si="9"/>
        <v/>
      </c>
      <c r="J162" s="59" t="str">
        <f t="shared" si="10"/>
        <v/>
      </c>
      <c r="K162" s="111" t="e">
        <f t="shared" si="11"/>
        <v>#VALUE!</v>
      </c>
      <c r="L162" s="59" t="e">
        <f t="shared" si="12"/>
        <v>#VALUE!</v>
      </c>
      <c r="M162" s="47"/>
      <c r="Y162" s="9">
        <v>2366</v>
      </c>
      <c r="Z162" s="9">
        <v>159</v>
      </c>
      <c r="AG162" s="72"/>
      <c r="AH162" s="72"/>
      <c r="AI162" s="75" t="s">
        <v>24</v>
      </c>
      <c r="AJ162" s="74" t="s">
        <v>184</v>
      </c>
    </row>
    <row r="163" spans="5:36" x14ac:dyDescent="0.25">
      <c r="E163" s="55" t="str">
        <f t="array" ref="E163">IF(ISERROR(INDEX(ClassChart[],SMALL(IF(ClassChart[Make]=makeSelection,ROW(ClassChart[Make])),ROW(161:161))-2,2)),"",INDEX(ClassChart[],SMALL(IF(ClassChart[Make]=makeSelection,ROW(ClassChart[Make])),ROW(161:161))-2,2))</f>
        <v/>
      </c>
      <c r="F163" s="55" t="str">
        <f t="array" ref="F163">IF(ISERROR(INDEX(ClassChart[],SMALL(IF(ClassChart[Make]=makeSelection,ROW(ClassChart[Make])),ROW(161:161))-2,3)),"",INDEX(ClassChart[],SMALL(IF(ClassChart[Make]=makeSelection,ROW(ClassChart[Make])),ROW(161:161))-2,3))</f>
        <v/>
      </c>
      <c r="G163" s="55" t="str">
        <f t="array" ref="G163">IF(ISERROR(INDEX(ClassChart[],SMALL(IF(ClassChart[Make]=makeSelection,ROW(ClassChart[Make])),ROW(161:161))-2,4)),"",INDEX(ClassChart[],SMALL(IF(ClassChart[Make]=makeSelection,ROW(ClassChart[Make])),ROW(161:161))-2,4))</f>
        <v/>
      </c>
      <c r="H163" s="57"/>
      <c r="I163" s="114" t="str">
        <f t="shared" si="9"/>
        <v/>
      </c>
      <c r="J163" s="59" t="str">
        <f t="shared" si="10"/>
        <v/>
      </c>
      <c r="K163" s="111" t="e">
        <f t="shared" si="11"/>
        <v>#VALUE!</v>
      </c>
      <c r="L163" s="59" t="e">
        <f t="shared" si="12"/>
        <v>#VALUE!</v>
      </c>
      <c r="M163" s="47"/>
      <c r="Y163" s="9">
        <v>2381</v>
      </c>
      <c r="Z163" s="9">
        <v>160</v>
      </c>
      <c r="AG163" s="72"/>
      <c r="AH163" s="72"/>
      <c r="AI163" s="75" t="s">
        <v>25</v>
      </c>
      <c r="AJ163" s="74" t="s">
        <v>183</v>
      </c>
    </row>
    <row r="164" spans="5:36" x14ac:dyDescent="0.25">
      <c r="E164" s="55" t="str">
        <f t="array" ref="E164">IF(ISERROR(INDEX(ClassChart[],SMALL(IF(ClassChart[Make]=makeSelection,ROW(ClassChart[Make])),ROW(162:162))-2,2)),"",INDEX(ClassChart[],SMALL(IF(ClassChart[Make]=makeSelection,ROW(ClassChart[Make])),ROW(162:162))-2,2))</f>
        <v/>
      </c>
      <c r="F164" s="55" t="str">
        <f t="array" ref="F164">IF(ISERROR(INDEX(ClassChart[],SMALL(IF(ClassChart[Make]=makeSelection,ROW(ClassChart[Make])),ROW(162:162))-2,3)),"",INDEX(ClassChart[],SMALL(IF(ClassChart[Make]=makeSelection,ROW(ClassChart[Make])),ROW(162:162))-2,3))</f>
        <v/>
      </c>
      <c r="G164" s="55" t="str">
        <f t="array" ref="G164">IF(ISERROR(INDEX(ClassChart[],SMALL(IF(ClassChart[Make]=makeSelection,ROW(ClassChart[Make])),ROW(162:162))-2,4)),"",INDEX(ClassChart[],SMALL(IF(ClassChart[Make]=makeSelection,ROW(ClassChart[Make])),ROW(162:162))-2,4))</f>
        <v/>
      </c>
      <c r="H164" s="57"/>
      <c r="I164" s="114" t="str">
        <f t="shared" si="9"/>
        <v/>
      </c>
      <c r="J164" s="59" t="str">
        <f t="shared" si="10"/>
        <v/>
      </c>
      <c r="K164" s="111" t="e">
        <f t="shared" si="11"/>
        <v>#VALUE!</v>
      </c>
      <c r="L164" s="59" t="e">
        <f t="shared" si="12"/>
        <v>#VALUE!</v>
      </c>
      <c r="M164" s="47"/>
      <c r="Y164" s="9">
        <v>2396</v>
      </c>
      <c r="Z164" s="9">
        <v>161</v>
      </c>
      <c r="AG164" s="72"/>
      <c r="AH164" s="72"/>
      <c r="AI164" s="73" t="s">
        <v>26</v>
      </c>
      <c r="AJ164" s="74" t="s">
        <v>182</v>
      </c>
    </row>
    <row r="165" spans="5:36" x14ac:dyDescent="0.25">
      <c r="E165" s="55" t="str">
        <f t="array" ref="E165">IF(ISERROR(INDEX(ClassChart[],SMALL(IF(ClassChart[Make]=makeSelection,ROW(ClassChart[Make])),ROW(163:163))-2,2)),"",INDEX(ClassChart[],SMALL(IF(ClassChart[Make]=makeSelection,ROW(ClassChart[Make])),ROW(163:163))-2,2))</f>
        <v/>
      </c>
      <c r="F165" s="55" t="str">
        <f t="array" ref="F165">IF(ISERROR(INDEX(ClassChart[],SMALL(IF(ClassChart[Make]=makeSelection,ROW(ClassChart[Make])),ROW(163:163))-2,3)),"",INDEX(ClassChart[],SMALL(IF(ClassChart[Make]=makeSelection,ROW(ClassChart[Make])),ROW(163:163))-2,3))</f>
        <v/>
      </c>
      <c r="G165" s="55" t="str">
        <f t="array" ref="G165">IF(ISERROR(INDEX(ClassChart[],SMALL(IF(ClassChart[Make]=makeSelection,ROW(ClassChart[Make])),ROW(163:163))-2,4)),"",INDEX(ClassChart[],SMALL(IF(ClassChart[Make]=makeSelection,ROW(ClassChart[Make])),ROW(163:163))-2,4))</f>
        <v/>
      </c>
      <c r="H165" s="57"/>
      <c r="I165" s="114" t="str">
        <f t="shared" si="9"/>
        <v/>
      </c>
      <c r="J165" s="59" t="str">
        <f t="shared" si="10"/>
        <v/>
      </c>
      <c r="K165" s="111" t="e">
        <f t="shared" si="11"/>
        <v>#VALUE!</v>
      </c>
      <c r="L165" s="59" t="e">
        <f t="shared" si="12"/>
        <v>#VALUE!</v>
      </c>
      <c r="M165" s="47"/>
      <c r="Y165" s="9">
        <v>2411</v>
      </c>
      <c r="Z165" s="9">
        <v>162</v>
      </c>
      <c r="AG165" s="72"/>
      <c r="AH165" s="72"/>
      <c r="AI165" s="73" t="s">
        <v>27</v>
      </c>
      <c r="AJ165" s="74" t="s">
        <v>181</v>
      </c>
    </row>
    <row r="166" spans="5:36" x14ac:dyDescent="0.25">
      <c r="E166" s="55" t="str">
        <f t="array" ref="E166">IF(ISERROR(INDEX(ClassChart[],SMALL(IF(ClassChart[Make]=makeSelection,ROW(ClassChart[Make])),ROW(164:164))-2,2)),"",INDEX(ClassChart[],SMALL(IF(ClassChart[Make]=makeSelection,ROW(ClassChart[Make])),ROW(164:164))-2,2))</f>
        <v/>
      </c>
      <c r="F166" s="55" t="str">
        <f t="array" ref="F166">IF(ISERROR(INDEX(ClassChart[],SMALL(IF(ClassChart[Make]=makeSelection,ROW(ClassChart[Make])),ROW(164:164))-2,3)),"",INDEX(ClassChart[],SMALL(IF(ClassChart[Make]=makeSelection,ROW(ClassChart[Make])),ROW(164:164))-2,3))</f>
        <v/>
      </c>
      <c r="G166" s="55" t="str">
        <f t="array" ref="G166">IF(ISERROR(INDEX(ClassChart[],SMALL(IF(ClassChart[Make]=makeSelection,ROW(ClassChart[Make])),ROW(164:164))-2,4)),"",INDEX(ClassChart[],SMALL(IF(ClassChart[Make]=makeSelection,ROW(ClassChart[Make])),ROW(164:164))-2,4))</f>
        <v/>
      </c>
      <c r="H166" s="57"/>
      <c r="I166" s="114" t="str">
        <f t="shared" si="9"/>
        <v/>
      </c>
      <c r="J166" s="59" t="str">
        <f t="shared" si="10"/>
        <v/>
      </c>
      <c r="K166" s="111" t="e">
        <f t="shared" si="11"/>
        <v>#VALUE!</v>
      </c>
      <c r="L166" s="59" t="e">
        <f t="shared" si="12"/>
        <v>#VALUE!</v>
      </c>
      <c r="M166" s="47"/>
      <c r="Y166" s="9">
        <v>2426</v>
      </c>
      <c r="Z166" s="9">
        <v>163</v>
      </c>
      <c r="AG166" s="72"/>
      <c r="AH166" s="72"/>
      <c r="AI166" s="75" t="s">
        <v>28</v>
      </c>
      <c r="AJ166" s="74" t="s">
        <v>180</v>
      </c>
    </row>
    <row r="167" spans="5:36" x14ac:dyDescent="0.25">
      <c r="E167" s="55" t="str">
        <f t="array" ref="E167">IF(ISERROR(INDEX(ClassChart[],SMALL(IF(ClassChart[Make]=makeSelection,ROW(ClassChart[Make])),ROW(165:165))-2,2)),"",INDEX(ClassChart[],SMALL(IF(ClassChart[Make]=makeSelection,ROW(ClassChart[Make])),ROW(165:165))-2,2))</f>
        <v/>
      </c>
      <c r="F167" s="55" t="str">
        <f t="array" ref="F167">IF(ISERROR(INDEX(ClassChart[],SMALL(IF(ClassChart[Make]=makeSelection,ROW(ClassChart[Make])),ROW(165:165))-2,3)),"",INDEX(ClassChart[],SMALL(IF(ClassChart[Make]=makeSelection,ROW(ClassChart[Make])),ROW(165:165))-2,3))</f>
        <v/>
      </c>
      <c r="G167" s="55" t="str">
        <f t="array" ref="G167">IF(ISERROR(INDEX(ClassChart[],SMALL(IF(ClassChart[Make]=makeSelection,ROW(ClassChart[Make])),ROW(165:165))-2,4)),"",INDEX(ClassChart[],SMALL(IF(ClassChart[Make]=makeSelection,ROW(ClassChart[Make])),ROW(165:165))-2,4))</f>
        <v/>
      </c>
      <c r="H167" s="57"/>
      <c r="I167" s="114" t="str">
        <f t="shared" si="9"/>
        <v/>
      </c>
      <c r="J167" s="59" t="str">
        <f t="shared" si="10"/>
        <v/>
      </c>
      <c r="K167" s="111" t="e">
        <f t="shared" si="11"/>
        <v>#VALUE!</v>
      </c>
      <c r="L167" s="59" t="e">
        <f t="shared" si="12"/>
        <v>#VALUE!</v>
      </c>
      <c r="M167" s="47"/>
      <c r="Y167" s="9">
        <v>2441</v>
      </c>
      <c r="Z167" s="9">
        <v>164</v>
      </c>
      <c r="AG167" s="72"/>
      <c r="AH167" s="72"/>
      <c r="AI167" s="75" t="s">
        <v>29</v>
      </c>
      <c r="AJ167" s="74" t="s">
        <v>1295</v>
      </c>
    </row>
    <row r="168" spans="5:36" x14ac:dyDescent="0.25">
      <c r="E168" s="55" t="str">
        <f t="array" ref="E168">IF(ISERROR(INDEX(ClassChart[],SMALL(IF(ClassChart[Make]=makeSelection,ROW(ClassChart[Make])),ROW(166:166))-2,2)),"",INDEX(ClassChart[],SMALL(IF(ClassChart[Make]=makeSelection,ROW(ClassChart[Make])),ROW(166:166))-2,2))</f>
        <v/>
      </c>
      <c r="F168" s="55" t="str">
        <f t="array" ref="F168">IF(ISERROR(INDEX(ClassChart[],SMALL(IF(ClassChart[Make]=makeSelection,ROW(ClassChart[Make])),ROW(166:166))-2,3)),"",INDEX(ClassChart[],SMALL(IF(ClassChart[Make]=makeSelection,ROW(ClassChart[Make])),ROW(166:166))-2,3))</f>
        <v/>
      </c>
      <c r="G168" s="55" t="str">
        <f t="array" ref="G168">IF(ISERROR(INDEX(ClassChart[],SMALL(IF(ClassChart[Make]=makeSelection,ROW(ClassChart[Make])),ROW(166:166))-2,4)),"",INDEX(ClassChart[],SMALL(IF(ClassChart[Make]=makeSelection,ROW(ClassChart[Make])),ROW(166:166))-2,4))</f>
        <v/>
      </c>
      <c r="H168" s="57"/>
      <c r="I168" s="114" t="str">
        <f t="shared" si="9"/>
        <v/>
      </c>
      <c r="J168" s="59" t="str">
        <f t="shared" si="10"/>
        <v/>
      </c>
      <c r="K168" s="111" t="e">
        <f t="shared" si="11"/>
        <v>#VALUE!</v>
      </c>
      <c r="L168" s="59" t="e">
        <f t="shared" si="12"/>
        <v>#VALUE!</v>
      </c>
      <c r="M168" s="47"/>
      <c r="Y168" s="9">
        <v>2456</v>
      </c>
      <c r="Z168" s="9">
        <v>165</v>
      </c>
      <c r="AG168" s="72"/>
      <c r="AH168" s="72"/>
      <c r="AI168" s="75" t="s">
        <v>30</v>
      </c>
      <c r="AJ168" s="74" t="s">
        <v>1295</v>
      </c>
    </row>
    <row r="169" spans="5:36" x14ac:dyDescent="0.25">
      <c r="E169" s="55" t="str">
        <f t="array" ref="E169">IF(ISERROR(INDEX(ClassChart[],SMALL(IF(ClassChart[Make]=makeSelection,ROW(ClassChart[Make])),ROW(167:167))-2,2)),"",INDEX(ClassChart[],SMALL(IF(ClassChart[Make]=makeSelection,ROW(ClassChart[Make])),ROW(167:167))-2,2))</f>
        <v/>
      </c>
      <c r="F169" s="55" t="str">
        <f t="array" ref="F169">IF(ISERROR(INDEX(ClassChart[],SMALL(IF(ClassChart[Make]=makeSelection,ROW(ClassChart[Make])),ROW(167:167))-2,3)),"",INDEX(ClassChart[],SMALL(IF(ClassChart[Make]=makeSelection,ROW(ClassChart[Make])),ROW(167:167))-2,3))</f>
        <v/>
      </c>
      <c r="G169" s="55" t="str">
        <f t="array" ref="G169">IF(ISERROR(INDEX(ClassChart[],SMALL(IF(ClassChart[Make]=makeSelection,ROW(ClassChart[Make])),ROW(167:167))-2,4)),"",INDEX(ClassChart[],SMALL(IF(ClassChart[Make]=makeSelection,ROW(ClassChart[Make])),ROW(167:167))-2,4))</f>
        <v/>
      </c>
      <c r="H169" s="57"/>
      <c r="I169" s="114" t="str">
        <f t="shared" si="9"/>
        <v/>
      </c>
      <c r="J169" s="59" t="str">
        <f t="shared" si="10"/>
        <v/>
      </c>
      <c r="K169" s="111" t="e">
        <f t="shared" si="11"/>
        <v>#VALUE!</v>
      </c>
      <c r="L169" s="59" t="e">
        <f t="shared" si="12"/>
        <v>#VALUE!</v>
      </c>
      <c r="M169" s="47"/>
      <c r="Y169" s="9">
        <v>2471</v>
      </c>
      <c r="Z169" s="9">
        <v>166</v>
      </c>
      <c r="AG169" s="72"/>
      <c r="AH169" s="72"/>
      <c r="AI169" s="75" t="s">
        <v>31</v>
      </c>
      <c r="AJ169" s="74" t="s">
        <v>1295</v>
      </c>
    </row>
    <row r="170" spans="5:36" x14ac:dyDescent="0.25">
      <c r="E170" s="55" t="str">
        <f t="array" ref="E170">IF(ISERROR(INDEX(ClassChart[],SMALL(IF(ClassChart[Make]=makeSelection,ROW(ClassChart[Make])),ROW(168:168))-2,2)),"",INDEX(ClassChart[],SMALL(IF(ClassChart[Make]=makeSelection,ROW(ClassChart[Make])),ROW(168:168))-2,2))</f>
        <v/>
      </c>
      <c r="F170" s="55" t="str">
        <f t="array" ref="F170">IF(ISERROR(INDEX(ClassChart[],SMALL(IF(ClassChart[Make]=makeSelection,ROW(ClassChart[Make])),ROW(168:168))-2,3)),"",INDEX(ClassChart[],SMALL(IF(ClassChart[Make]=makeSelection,ROW(ClassChart[Make])),ROW(168:168))-2,3))</f>
        <v/>
      </c>
      <c r="G170" s="55" t="str">
        <f t="array" ref="G170">IF(ISERROR(INDEX(ClassChart[],SMALL(IF(ClassChart[Make]=makeSelection,ROW(ClassChart[Make])),ROW(168:168))-2,4)),"",INDEX(ClassChart[],SMALL(IF(ClassChart[Make]=makeSelection,ROW(ClassChart[Make])),ROW(168:168))-2,4))</f>
        <v/>
      </c>
      <c r="H170" s="57"/>
      <c r="I170" s="114" t="str">
        <f t="shared" si="9"/>
        <v/>
      </c>
      <c r="J170" s="59" t="str">
        <f t="shared" si="10"/>
        <v/>
      </c>
      <c r="K170" s="111" t="e">
        <f t="shared" si="11"/>
        <v>#VALUE!</v>
      </c>
      <c r="L170" s="59" t="e">
        <f t="shared" si="12"/>
        <v>#VALUE!</v>
      </c>
      <c r="M170" s="47"/>
      <c r="Y170" s="9">
        <v>2486</v>
      </c>
      <c r="Z170" s="9">
        <v>167</v>
      </c>
      <c r="AG170" s="72"/>
      <c r="AH170" s="72"/>
      <c r="AI170" s="75" t="s">
        <v>32</v>
      </c>
      <c r="AJ170" s="74" t="s">
        <v>1295</v>
      </c>
    </row>
    <row r="171" spans="5:36" x14ac:dyDescent="0.25">
      <c r="E171" s="55" t="str">
        <f t="array" ref="E171">IF(ISERROR(INDEX(ClassChart[],SMALL(IF(ClassChart[Make]=makeSelection,ROW(ClassChart[Make])),ROW(169:169))-2,2)),"",INDEX(ClassChart[],SMALL(IF(ClassChart[Make]=makeSelection,ROW(ClassChart[Make])),ROW(169:169))-2,2))</f>
        <v/>
      </c>
      <c r="F171" s="55" t="str">
        <f t="array" ref="F171">IF(ISERROR(INDEX(ClassChart[],SMALL(IF(ClassChart[Make]=makeSelection,ROW(ClassChart[Make])),ROW(169:169))-2,3)),"",INDEX(ClassChart[],SMALL(IF(ClassChart[Make]=makeSelection,ROW(ClassChart[Make])),ROW(169:169))-2,3))</f>
        <v/>
      </c>
      <c r="G171" s="55" t="str">
        <f t="array" ref="G171">IF(ISERROR(INDEX(ClassChart[],SMALL(IF(ClassChart[Make]=makeSelection,ROW(ClassChart[Make])),ROW(169:169))-2,4)),"",INDEX(ClassChart[],SMALL(IF(ClassChart[Make]=makeSelection,ROW(ClassChart[Make])),ROW(169:169))-2,4))</f>
        <v/>
      </c>
      <c r="H171" s="57"/>
      <c r="I171" s="114" t="str">
        <f t="shared" si="9"/>
        <v/>
      </c>
      <c r="J171" s="59" t="str">
        <f t="shared" si="10"/>
        <v/>
      </c>
      <c r="K171" s="111" t="e">
        <f t="shared" si="11"/>
        <v>#VALUE!</v>
      </c>
      <c r="L171" s="59" t="e">
        <f t="shared" si="12"/>
        <v>#VALUE!</v>
      </c>
      <c r="M171" s="47"/>
      <c r="Y171" s="9">
        <v>2501</v>
      </c>
      <c r="Z171" s="9">
        <v>168</v>
      </c>
      <c r="AG171" s="76"/>
      <c r="AH171" s="76"/>
      <c r="AI171" s="75" t="s">
        <v>33</v>
      </c>
      <c r="AJ171" s="74" t="s">
        <v>1295</v>
      </c>
    </row>
    <row r="172" spans="5:36" x14ac:dyDescent="0.25">
      <c r="E172" s="55" t="str">
        <f t="array" ref="E172">IF(ISERROR(INDEX(ClassChart[],SMALL(IF(ClassChart[Make]=makeSelection,ROW(ClassChart[Make])),ROW(170:170))-2,2)),"",INDEX(ClassChart[],SMALL(IF(ClassChart[Make]=makeSelection,ROW(ClassChart[Make])),ROW(170:170))-2,2))</f>
        <v/>
      </c>
      <c r="F172" s="55" t="str">
        <f t="array" ref="F172">IF(ISERROR(INDEX(ClassChart[],SMALL(IF(ClassChart[Make]=makeSelection,ROW(ClassChart[Make])),ROW(170:170))-2,3)),"",INDEX(ClassChart[],SMALL(IF(ClassChart[Make]=makeSelection,ROW(ClassChart[Make])),ROW(170:170))-2,3))</f>
        <v/>
      </c>
      <c r="G172" s="55" t="str">
        <f t="array" ref="G172">IF(ISERROR(INDEX(ClassChart[],SMALL(IF(ClassChart[Make]=makeSelection,ROW(ClassChart[Make])),ROW(170:170))-2,4)),"",INDEX(ClassChart[],SMALL(IF(ClassChart[Make]=makeSelection,ROW(ClassChart[Make])),ROW(170:170))-2,4))</f>
        <v/>
      </c>
      <c r="H172" s="57"/>
      <c r="I172" s="114" t="str">
        <f t="shared" si="9"/>
        <v/>
      </c>
      <c r="J172" s="59" t="str">
        <f t="shared" si="10"/>
        <v/>
      </c>
      <c r="K172" s="111" t="e">
        <f t="shared" si="11"/>
        <v>#VALUE!</v>
      </c>
      <c r="L172" s="59" t="e">
        <f t="shared" si="12"/>
        <v>#VALUE!</v>
      </c>
      <c r="M172" s="47"/>
      <c r="Y172" s="9">
        <v>2516</v>
      </c>
      <c r="Z172" s="9">
        <v>169</v>
      </c>
      <c r="AG172" s="76"/>
      <c r="AH172" s="76"/>
      <c r="AI172" s="75" t="s">
        <v>34</v>
      </c>
      <c r="AJ172" s="74" t="s">
        <v>1295</v>
      </c>
    </row>
    <row r="173" spans="5:36" x14ac:dyDescent="0.25">
      <c r="E173" s="55" t="str">
        <f t="array" ref="E173">IF(ISERROR(INDEX(ClassChart[],SMALL(IF(ClassChart[Make]=makeSelection,ROW(ClassChart[Make])),ROW(171:171))-2,2)),"",INDEX(ClassChart[],SMALL(IF(ClassChart[Make]=makeSelection,ROW(ClassChart[Make])),ROW(171:171))-2,2))</f>
        <v/>
      </c>
      <c r="F173" s="55" t="str">
        <f t="array" ref="F173">IF(ISERROR(INDEX(ClassChart[],SMALL(IF(ClassChart[Make]=makeSelection,ROW(ClassChart[Make])),ROW(171:171))-2,3)),"",INDEX(ClassChart[],SMALL(IF(ClassChart[Make]=makeSelection,ROW(ClassChart[Make])),ROW(171:171))-2,3))</f>
        <v/>
      </c>
      <c r="G173" s="55" t="str">
        <f t="array" ref="G173">IF(ISERROR(INDEX(ClassChart[],SMALL(IF(ClassChart[Make]=makeSelection,ROW(ClassChart[Make])),ROW(171:171))-2,4)),"",INDEX(ClassChart[],SMALL(IF(ClassChart[Make]=makeSelection,ROW(ClassChart[Make])),ROW(171:171))-2,4))</f>
        <v/>
      </c>
      <c r="H173" s="57"/>
      <c r="I173" s="114" t="str">
        <f t="shared" si="9"/>
        <v/>
      </c>
      <c r="J173" s="59" t="str">
        <f t="shared" si="10"/>
        <v/>
      </c>
      <c r="K173" s="111" t="e">
        <f t="shared" si="11"/>
        <v>#VALUE!</v>
      </c>
      <c r="L173" s="59" t="e">
        <f t="shared" si="12"/>
        <v>#VALUE!</v>
      </c>
      <c r="M173" s="47"/>
      <c r="Y173" s="9">
        <v>2531</v>
      </c>
      <c r="Z173" s="9">
        <v>170</v>
      </c>
      <c r="AG173" s="76"/>
      <c r="AH173" s="76"/>
      <c r="AI173" s="73" t="s">
        <v>35</v>
      </c>
      <c r="AJ173" s="74" t="s">
        <v>1295</v>
      </c>
    </row>
    <row r="174" spans="5:36" x14ac:dyDescent="0.25">
      <c r="E174" s="55" t="str">
        <f t="array" ref="E174">IF(ISERROR(INDEX(ClassChart[],SMALL(IF(ClassChart[Make]=makeSelection,ROW(ClassChart[Make])),ROW(172:172))-2,2)),"",INDEX(ClassChart[],SMALL(IF(ClassChart[Make]=makeSelection,ROW(ClassChart[Make])),ROW(172:172))-2,2))</f>
        <v/>
      </c>
      <c r="F174" s="55" t="str">
        <f t="array" ref="F174">IF(ISERROR(INDEX(ClassChart[],SMALL(IF(ClassChart[Make]=makeSelection,ROW(ClassChart[Make])),ROW(172:172))-2,3)),"",INDEX(ClassChart[],SMALL(IF(ClassChart[Make]=makeSelection,ROW(ClassChart[Make])),ROW(172:172))-2,3))</f>
        <v/>
      </c>
      <c r="G174" s="55" t="str">
        <f t="array" ref="G174">IF(ISERROR(INDEX(ClassChart[],SMALL(IF(ClassChart[Make]=makeSelection,ROW(ClassChart[Make])),ROW(172:172))-2,4)),"",INDEX(ClassChart[],SMALL(IF(ClassChart[Make]=makeSelection,ROW(ClassChart[Make])),ROW(172:172))-2,4))</f>
        <v/>
      </c>
      <c r="H174" s="57"/>
      <c r="I174" s="114" t="str">
        <f t="shared" si="9"/>
        <v/>
      </c>
      <c r="J174" s="59" t="str">
        <f t="shared" si="10"/>
        <v/>
      </c>
      <c r="K174" s="111" t="e">
        <f t="shared" si="11"/>
        <v>#VALUE!</v>
      </c>
      <c r="L174" s="59" t="e">
        <f t="shared" si="12"/>
        <v>#VALUE!</v>
      </c>
      <c r="M174" s="47"/>
      <c r="Y174" s="9">
        <v>2546</v>
      </c>
      <c r="Z174" s="9">
        <v>171</v>
      </c>
      <c r="AG174" s="76"/>
      <c r="AH174" s="76"/>
      <c r="AI174" s="73" t="s">
        <v>36</v>
      </c>
      <c r="AJ174" s="74" t="s">
        <v>1295</v>
      </c>
    </row>
    <row r="175" spans="5:36" x14ac:dyDescent="0.25">
      <c r="E175" s="55" t="str">
        <f t="array" ref="E175">IF(ISERROR(INDEX(ClassChart[],SMALL(IF(ClassChart[Make]=makeSelection,ROW(ClassChart[Make])),ROW(173:173))-2,2)),"",INDEX(ClassChart[],SMALL(IF(ClassChart[Make]=makeSelection,ROW(ClassChart[Make])),ROW(173:173))-2,2))</f>
        <v/>
      </c>
      <c r="F175" s="55" t="str">
        <f t="array" ref="F175">IF(ISERROR(INDEX(ClassChart[],SMALL(IF(ClassChart[Make]=makeSelection,ROW(ClassChart[Make])),ROW(173:173))-2,3)),"",INDEX(ClassChart[],SMALL(IF(ClassChart[Make]=makeSelection,ROW(ClassChart[Make])),ROW(173:173))-2,3))</f>
        <v/>
      </c>
      <c r="G175" s="55" t="str">
        <f t="array" ref="G175">IF(ISERROR(INDEX(ClassChart[],SMALL(IF(ClassChart[Make]=makeSelection,ROW(ClassChart[Make])),ROW(173:173))-2,4)),"",INDEX(ClassChart[],SMALL(IF(ClassChart[Make]=makeSelection,ROW(ClassChart[Make])),ROW(173:173))-2,4))</f>
        <v/>
      </c>
      <c r="H175" s="57"/>
      <c r="I175" s="114" t="str">
        <f t="shared" si="9"/>
        <v/>
      </c>
      <c r="J175" s="59" t="str">
        <f t="shared" si="10"/>
        <v/>
      </c>
      <c r="K175" s="111" t="e">
        <f t="shared" si="11"/>
        <v>#VALUE!</v>
      </c>
      <c r="L175" s="59" t="e">
        <f t="shared" si="12"/>
        <v>#VALUE!</v>
      </c>
      <c r="M175" s="47"/>
      <c r="Y175" s="9">
        <v>2561</v>
      </c>
      <c r="Z175" s="9">
        <v>172</v>
      </c>
    </row>
    <row r="176" spans="5:36" x14ac:dyDescent="0.25">
      <c r="E176" s="55" t="str">
        <f t="array" ref="E176">IF(ISERROR(INDEX(ClassChart[],SMALL(IF(ClassChart[Make]=makeSelection,ROW(ClassChart[Make])),ROW(174:174))-2,2)),"",INDEX(ClassChart[],SMALL(IF(ClassChart[Make]=makeSelection,ROW(ClassChart[Make])),ROW(174:174))-2,2))</f>
        <v/>
      </c>
      <c r="F176" s="55" t="str">
        <f t="array" ref="F176">IF(ISERROR(INDEX(ClassChart[],SMALL(IF(ClassChart[Make]=makeSelection,ROW(ClassChart[Make])),ROW(174:174))-2,3)),"",INDEX(ClassChart[],SMALL(IF(ClassChart[Make]=makeSelection,ROW(ClassChart[Make])),ROW(174:174))-2,3))</f>
        <v/>
      </c>
      <c r="G176" s="55" t="str">
        <f t="array" ref="G176">IF(ISERROR(INDEX(ClassChart[],SMALL(IF(ClassChart[Make]=makeSelection,ROW(ClassChart[Make])),ROW(174:174))-2,4)),"",INDEX(ClassChart[],SMALL(IF(ClassChart[Make]=makeSelection,ROW(ClassChart[Make])),ROW(174:174))-2,4))</f>
        <v/>
      </c>
      <c r="H176" s="57"/>
      <c r="I176" s="114" t="str">
        <f t="shared" si="9"/>
        <v/>
      </c>
      <c r="J176" s="59" t="str">
        <f t="shared" si="10"/>
        <v/>
      </c>
      <c r="K176" s="111" t="e">
        <f t="shared" si="11"/>
        <v>#VALUE!</v>
      </c>
      <c r="L176" s="59" t="e">
        <f t="shared" si="12"/>
        <v>#VALUE!</v>
      </c>
      <c r="M176" s="47"/>
      <c r="Y176" s="9">
        <v>2576</v>
      </c>
      <c r="Z176" s="9">
        <v>173</v>
      </c>
    </row>
    <row r="177" spans="5:26" x14ac:dyDescent="0.25">
      <c r="E177" s="55" t="str">
        <f t="array" ref="E177">IF(ISERROR(INDEX(ClassChart[],SMALL(IF(ClassChart[Make]=makeSelection,ROW(ClassChart[Make])),ROW(175:175))-2,2)),"",INDEX(ClassChart[],SMALL(IF(ClassChart[Make]=makeSelection,ROW(ClassChart[Make])),ROW(175:175))-2,2))</f>
        <v/>
      </c>
      <c r="F177" s="55" t="str">
        <f t="array" ref="F177">IF(ISERROR(INDEX(ClassChart[],SMALL(IF(ClassChart[Make]=makeSelection,ROW(ClassChart[Make])),ROW(175:175))-2,3)),"",INDEX(ClassChart[],SMALL(IF(ClassChart[Make]=makeSelection,ROW(ClassChart[Make])),ROW(175:175))-2,3))</f>
        <v/>
      </c>
      <c r="G177" s="55" t="str">
        <f t="array" ref="G177">IF(ISERROR(INDEX(ClassChart[],SMALL(IF(ClassChart[Make]=makeSelection,ROW(ClassChart[Make])),ROW(175:175))-2,4)),"",INDEX(ClassChart[],SMALL(IF(ClassChart[Make]=makeSelection,ROW(ClassChart[Make])),ROW(175:175))-2,4))</f>
        <v/>
      </c>
      <c r="H177" s="57"/>
      <c r="I177" s="114" t="str">
        <f t="shared" si="9"/>
        <v/>
      </c>
      <c r="J177" s="59" t="str">
        <f t="shared" si="10"/>
        <v/>
      </c>
      <c r="K177" s="111" t="e">
        <f t="shared" si="11"/>
        <v>#VALUE!</v>
      </c>
      <c r="L177" s="59" t="e">
        <f t="shared" si="12"/>
        <v>#VALUE!</v>
      </c>
      <c r="M177" s="47"/>
      <c r="Y177" s="9">
        <v>2591</v>
      </c>
      <c r="Z177" s="9">
        <v>174</v>
      </c>
    </row>
    <row r="178" spans="5:26" x14ac:dyDescent="0.25">
      <c r="E178" s="55" t="str">
        <f t="array" ref="E178">IF(ISERROR(INDEX(ClassChart[],SMALL(IF(ClassChart[Make]=makeSelection,ROW(ClassChart[Make])),ROW(176:176))-2,2)),"",INDEX(ClassChart[],SMALL(IF(ClassChart[Make]=makeSelection,ROW(ClassChart[Make])),ROW(176:176))-2,2))</f>
        <v/>
      </c>
      <c r="F178" s="55" t="str">
        <f t="array" ref="F178">IF(ISERROR(INDEX(ClassChart[],SMALL(IF(ClassChart[Make]=makeSelection,ROW(ClassChart[Make])),ROW(176:176))-2,3)),"",INDEX(ClassChart[],SMALL(IF(ClassChart[Make]=makeSelection,ROW(ClassChart[Make])),ROW(176:176))-2,3))</f>
        <v/>
      </c>
      <c r="G178" s="55" t="str">
        <f t="array" ref="G178">IF(ISERROR(INDEX(ClassChart[],SMALL(IF(ClassChart[Make]=makeSelection,ROW(ClassChart[Make])),ROW(176:176))-2,4)),"",INDEX(ClassChart[],SMALL(IF(ClassChart[Make]=makeSelection,ROW(ClassChart[Make])),ROW(176:176))-2,4))</f>
        <v/>
      </c>
      <c r="H178" s="57"/>
      <c r="I178" s="114" t="str">
        <f t="shared" si="9"/>
        <v/>
      </c>
      <c r="J178" s="59" t="str">
        <f t="shared" si="10"/>
        <v/>
      </c>
      <c r="K178" s="111" t="e">
        <f t="shared" si="11"/>
        <v>#VALUE!</v>
      </c>
      <c r="L178" s="59" t="e">
        <f t="shared" si="12"/>
        <v>#VALUE!</v>
      </c>
      <c r="M178" s="47"/>
      <c r="Y178" s="9">
        <v>2606</v>
      </c>
      <c r="Z178" s="9">
        <v>175</v>
      </c>
    </row>
    <row r="179" spans="5:26" x14ac:dyDescent="0.25">
      <c r="E179" s="55" t="str">
        <f t="array" ref="E179">IF(ISERROR(INDEX(ClassChart[],SMALL(IF(ClassChart[Make]=makeSelection,ROW(ClassChart[Make])),ROW(177:177))-2,2)),"",INDEX(ClassChart[],SMALL(IF(ClassChart[Make]=makeSelection,ROW(ClassChart[Make])),ROW(177:177))-2,2))</f>
        <v/>
      </c>
      <c r="F179" s="55" t="str">
        <f t="array" ref="F179">IF(ISERROR(INDEX(ClassChart[],SMALL(IF(ClassChart[Make]=makeSelection,ROW(ClassChart[Make])),ROW(177:177))-2,3)),"",INDEX(ClassChart[],SMALL(IF(ClassChart[Make]=makeSelection,ROW(ClassChart[Make])),ROW(177:177))-2,3))</f>
        <v/>
      </c>
      <c r="G179" s="55" t="str">
        <f t="array" ref="G179">IF(ISERROR(INDEX(ClassChart[],SMALL(IF(ClassChart[Make]=makeSelection,ROW(ClassChart[Make])),ROW(177:177))-2,4)),"",INDEX(ClassChart[],SMALL(IF(ClassChart[Make]=makeSelection,ROW(ClassChart[Make])),ROW(177:177))-2,4))</f>
        <v/>
      </c>
      <c r="H179" s="57"/>
      <c r="I179" s="114" t="str">
        <f t="shared" si="9"/>
        <v/>
      </c>
      <c r="J179" s="59" t="str">
        <f t="shared" si="10"/>
        <v/>
      </c>
      <c r="K179" s="111" t="e">
        <f t="shared" si="11"/>
        <v>#VALUE!</v>
      </c>
      <c r="L179" s="59" t="e">
        <f t="shared" si="12"/>
        <v>#VALUE!</v>
      </c>
      <c r="M179" s="47"/>
      <c r="Y179" s="9">
        <v>2621</v>
      </c>
      <c r="Z179" s="9">
        <v>176</v>
      </c>
    </row>
    <row r="180" spans="5:26" x14ac:dyDescent="0.25">
      <c r="E180" s="55" t="str">
        <f t="array" ref="E180">IF(ISERROR(INDEX(ClassChart[],SMALL(IF(ClassChart[Make]=makeSelection,ROW(ClassChart[Make])),ROW(178:178))-2,2)),"",INDEX(ClassChart[],SMALL(IF(ClassChart[Make]=makeSelection,ROW(ClassChart[Make])),ROW(178:178))-2,2))</f>
        <v/>
      </c>
      <c r="F180" s="55" t="str">
        <f t="array" ref="F180">IF(ISERROR(INDEX(ClassChart[],SMALL(IF(ClassChart[Make]=makeSelection,ROW(ClassChart[Make])),ROW(178:178))-2,3)),"",INDEX(ClassChart[],SMALL(IF(ClassChart[Make]=makeSelection,ROW(ClassChart[Make])),ROW(178:178))-2,3))</f>
        <v/>
      </c>
      <c r="G180" s="55" t="str">
        <f t="array" ref="G180">IF(ISERROR(INDEX(ClassChart[],SMALL(IF(ClassChart[Make]=makeSelection,ROW(ClassChart[Make])),ROW(178:178))-2,4)),"",INDEX(ClassChart[],SMALL(IF(ClassChart[Make]=makeSelection,ROW(ClassChart[Make])),ROW(178:178))-2,4))</f>
        <v/>
      </c>
      <c r="H180" s="57"/>
      <c r="I180" s="114" t="str">
        <f t="shared" si="9"/>
        <v/>
      </c>
      <c r="J180" s="59" t="str">
        <f t="shared" si="10"/>
        <v/>
      </c>
      <c r="K180" s="111" t="e">
        <f t="shared" si="11"/>
        <v>#VALUE!</v>
      </c>
      <c r="L180" s="59" t="e">
        <f t="shared" si="12"/>
        <v>#VALUE!</v>
      </c>
      <c r="M180" s="47"/>
      <c r="Y180" s="9">
        <v>2636</v>
      </c>
      <c r="Z180" s="9">
        <v>177</v>
      </c>
    </row>
    <row r="181" spans="5:26" x14ac:dyDescent="0.25">
      <c r="E181" s="55" t="str">
        <f t="array" ref="E181">IF(ISERROR(INDEX(ClassChart[],SMALL(IF(ClassChart[Make]=makeSelection,ROW(ClassChart[Make])),ROW(179:179))-2,2)),"",INDEX(ClassChart[],SMALL(IF(ClassChart[Make]=makeSelection,ROW(ClassChart[Make])),ROW(179:179))-2,2))</f>
        <v/>
      </c>
      <c r="F181" s="55" t="str">
        <f t="array" ref="F181">IF(ISERROR(INDEX(ClassChart[],SMALL(IF(ClassChart[Make]=makeSelection,ROW(ClassChart[Make])),ROW(179:179))-2,3)),"",INDEX(ClassChart[],SMALL(IF(ClassChart[Make]=makeSelection,ROW(ClassChart[Make])),ROW(179:179))-2,3))</f>
        <v/>
      </c>
      <c r="G181" s="55" t="str">
        <f t="array" ref="G181">IF(ISERROR(INDEX(ClassChart[],SMALL(IF(ClassChart[Make]=makeSelection,ROW(ClassChart[Make])),ROW(179:179))-2,4)),"",INDEX(ClassChart[],SMALL(IF(ClassChart[Make]=makeSelection,ROW(ClassChart[Make])),ROW(179:179))-2,4))</f>
        <v/>
      </c>
      <c r="H181" s="57"/>
      <c r="I181" s="114" t="str">
        <f t="shared" si="9"/>
        <v/>
      </c>
      <c r="J181" s="59" t="str">
        <f t="shared" si="10"/>
        <v/>
      </c>
      <c r="K181" s="111" t="e">
        <f t="shared" si="11"/>
        <v>#VALUE!</v>
      </c>
      <c r="L181" s="59" t="e">
        <f t="shared" si="12"/>
        <v>#VALUE!</v>
      </c>
      <c r="M181" s="47"/>
      <c r="Y181" s="9">
        <v>2651</v>
      </c>
      <c r="Z181" s="9">
        <v>178</v>
      </c>
    </row>
    <row r="182" spans="5:26" x14ac:dyDescent="0.25">
      <c r="E182" s="55" t="str">
        <f t="array" ref="E182">IF(ISERROR(INDEX(ClassChart[],SMALL(IF(ClassChart[Make]=makeSelection,ROW(ClassChart[Make])),ROW(180:180))-2,2)),"",INDEX(ClassChart[],SMALL(IF(ClassChart[Make]=makeSelection,ROW(ClassChart[Make])),ROW(180:180))-2,2))</f>
        <v/>
      </c>
      <c r="F182" s="55" t="str">
        <f t="array" ref="F182">IF(ISERROR(INDEX(ClassChart[],SMALL(IF(ClassChart[Make]=makeSelection,ROW(ClassChart[Make])),ROW(180:180))-2,3)),"",INDEX(ClassChart[],SMALL(IF(ClassChart[Make]=makeSelection,ROW(ClassChart[Make])),ROW(180:180))-2,3))</f>
        <v/>
      </c>
      <c r="G182" s="55" t="str">
        <f t="array" ref="G182">IF(ISERROR(INDEX(ClassChart[],SMALL(IF(ClassChart[Make]=makeSelection,ROW(ClassChart[Make])),ROW(180:180))-2,4)),"",INDEX(ClassChart[],SMALL(IF(ClassChart[Make]=makeSelection,ROW(ClassChart[Make])),ROW(180:180))-2,4))</f>
        <v/>
      </c>
      <c r="H182" s="57"/>
      <c r="I182" s="114" t="str">
        <f t="shared" si="9"/>
        <v/>
      </c>
      <c r="J182" s="59" t="str">
        <f t="shared" si="10"/>
        <v/>
      </c>
      <c r="K182" s="111" t="e">
        <f t="shared" si="11"/>
        <v>#VALUE!</v>
      </c>
      <c r="L182" s="59" t="e">
        <f t="shared" si="12"/>
        <v>#VALUE!</v>
      </c>
      <c r="M182" s="47"/>
      <c r="Y182" s="9">
        <v>2666</v>
      </c>
      <c r="Z182" s="9">
        <v>179</v>
      </c>
    </row>
    <row r="183" spans="5:26" x14ac:dyDescent="0.25">
      <c r="E183" s="55" t="str">
        <f t="array" ref="E183">IF(ISERROR(INDEX(ClassChart[],SMALL(IF(ClassChart[Make]=makeSelection,ROW(ClassChart[Make])),ROW(181:181))-2,2)),"",INDEX(ClassChart[],SMALL(IF(ClassChart[Make]=makeSelection,ROW(ClassChart[Make])),ROW(181:181))-2,2))</f>
        <v/>
      </c>
      <c r="F183" s="55" t="str">
        <f t="array" ref="F183">IF(ISERROR(INDEX(ClassChart[],SMALL(IF(ClassChart[Make]=makeSelection,ROW(ClassChart[Make])),ROW(181:181))-2,3)),"",INDEX(ClassChart[],SMALL(IF(ClassChart[Make]=makeSelection,ROW(ClassChart[Make])),ROW(181:181))-2,3))</f>
        <v/>
      </c>
      <c r="G183" s="55" t="str">
        <f t="array" ref="G183">IF(ISERROR(INDEX(ClassChart[],SMALL(IF(ClassChart[Make]=makeSelection,ROW(ClassChart[Make])),ROW(181:181))-2,4)),"",INDEX(ClassChart[],SMALL(IF(ClassChart[Make]=makeSelection,ROW(ClassChart[Make])),ROW(181:181))-2,4))</f>
        <v/>
      </c>
      <c r="H183" s="57"/>
      <c r="I183" s="114" t="str">
        <f t="shared" si="9"/>
        <v/>
      </c>
      <c r="J183" s="59" t="str">
        <f t="shared" si="10"/>
        <v/>
      </c>
      <c r="K183" s="111" t="e">
        <f t="shared" si="11"/>
        <v>#VALUE!</v>
      </c>
      <c r="L183" s="59" t="e">
        <f t="shared" si="12"/>
        <v>#VALUE!</v>
      </c>
      <c r="M183" s="47"/>
      <c r="Y183" s="9">
        <v>2681</v>
      </c>
      <c r="Z183" s="9">
        <v>180</v>
      </c>
    </row>
    <row r="184" spans="5:26" x14ac:dyDescent="0.25">
      <c r="E184" s="55" t="str">
        <f t="array" ref="E184">IF(ISERROR(INDEX(ClassChart[],SMALL(IF(ClassChart[Make]=makeSelection,ROW(ClassChart[Make])),ROW(182:182))-2,2)),"",INDEX(ClassChart[],SMALL(IF(ClassChart[Make]=makeSelection,ROW(ClassChart[Make])),ROW(182:182))-2,2))</f>
        <v/>
      </c>
      <c r="F184" s="55" t="str">
        <f t="array" ref="F184">IF(ISERROR(INDEX(ClassChart[],SMALL(IF(ClassChart[Make]=makeSelection,ROW(ClassChart[Make])),ROW(182:182))-2,3)),"",INDEX(ClassChart[],SMALL(IF(ClassChart[Make]=makeSelection,ROW(ClassChart[Make])),ROW(182:182))-2,3))</f>
        <v/>
      </c>
      <c r="G184" s="55" t="str">
        <f t="array" ref="G184">IF(ISERROR(INDEX(ClassChart[],SMALL(IF(ClassChart[Make]=makeSelection,ROW(ClassChart[Make])),ROW(182:182))-2,4)),"",INDEX(ClassChart[],SMALL(IF(ClassChart[Make]=makeSelection,ROW(ClassChart[Make])),ROW(182:182))-2,4))</f>
        <v/>
      </c>
      <c r="H184" s="57"/>
      <c r="I184" s="114" t="str">
        <f t="shared" si="9"/>
        <v/>
      </c>
      <c r="J184" s="59" t="str">
        <f t="shared" si="10"/>
        <v/>
      </c>
      <c r="K184" s="111" t="e">
        <f t="shared" si="11"/>
        <v>#VALUE!</v>
      </c>
      <c r="L184" s="59" t="e">
        <f t="shared" si="12"/>
        <v>#VALUE!</v>
      </c>
      <c r="M184" s="47"/>
      <c r="Y184" s="9">
        <v>2696</v>
      </c>
      <c r="Z184" s="9">
        <v>181</v>
      </c>
    </row>
    <row r="185" spans="5:26" x14ac:dyDescent="0.25">
      <c r="E185" s="55" t="str">
        <f t="array" ref="E185">IF(ISERROR(INDEX(ClassChart[],SMALL(IF(ClassChart[Make]=makeSelection,ROW(ClassChart[Make])),ROW(183:183))-2,2)),"",INDEX(ClassChart[],SMALL(IF(ClassChart[Make]=makeSelection,ROW(ClassChart[Make])),ROW(183:183))-2,2))</f>
        <v/>
      </c>
      <c r="F185" s="55" t="str">
        <f t="array" ref="F185">IF(ISERROR(INDEX(ClassChart[],SMALL(IF(ClassChart[Make]=makeSelection,ROW(ClassChart[Make])),ROW(183:183))-2,3)),"",INDEX(ClassChart[],SMALL(IF(ClassChart[Make]=makeSelection,ROW(ClassChart[Make])),ROW(183:183))-2,3))</f>
        <v/>
      </c>
      <c r="G185" s="55" t="str">
        <f t="array" ref="G185">IF(ISERROR(INDEX(ClassChart[],SMALL(IF(ClassChart[Make]=makeSelection,ROW(ClassChart[Make])),ROW(183:183))-2,4)),"",INDEX(ClassChart[],SMALL(IF(ClassChart[Make]=makeSelection,ROW(ClassChart[Make])),ROW(183:183))-2,4))</f>
        <v/>
      </c>
      <c r="H185" s="57"/>
      <c r="I185" s="114" t="str">
        <f t="shared" si="9"/>
        <v/>
      </c>
      <c r="J185" s="59" t="str">
        <f t="shared" si="10"/>
        <v/>
      </c>
      <c r="K185" s="111" t="e">
        <f t="shared" si="11"/>
        <v>#VALUE!</v>
      </c>
      <c r="L185" s="59" t="e">
        <f t="shared" si="12"/>
        <v>#VALUE!</v>
      </c>
      <c r="M185" s="47"/>
      <c r="Y185" s="9">
        <v>2711</v>
      </c>
      <c r="Z185" s="9">
        <v>182</v>
      </c>
    </row>
    <row r="186" spans="5:26" x14ac:dyDescent="0.25">
      <c r="E186" s="55" t="str">
        <f t="array" ref="E186">IF(ISERROR(INDEX(ClassChart[],SMALL(IF(ClassChart[Make]=makeSelection,ROW(ClassChart[Make])),ROW(184:184))-2,2)),"",INDEX(ClassChart[],SMALL(IF(ClassChart[Make]=makeSelection,ROW(ClassChart[Make])),ROW(184:184))-2,2))</f>
        <v/>
      </c>
      <c r="F186" s="55" t="str">
        <f t="array" ref="F186">IF(ISERROR(INDEX(ClassChart[],SMALL(IF(ClassChart[Make]=makeSelection,ROW(ClassChart[Make])),ROW(184:184))-2,3)),"",INDEX(ClassChart[],SMALL(IF(ClassChart[Make]=makeSelection,ROW(ClassChart[Make])),ROW(184:184))-2,3))</f>
        <v/>
      </c>
      <c r="G186" s="55" t="str">
        <f t="array" ref="G186">IF(ISERROR(INDEX(ClassChart[],SMALL(IF(ClassChart[Make]=makeSelection,ROW(ClassChart[Make])),ROW(184:184))-2,4)),"",INDEX(ClassChart[],SMALL(IF(ClassChart[Make]=makeSelection,ROW(ClassChart[Make])),ROW(184:184))-2,4))</f>
        <v/>
      </c>
      <c r="H186" s="57"/>
      <c r="I186" s="114" t="str">
        <f t="shared" si="9"/>
        <v/>
      </c>
      <c r="J186" s="59" t="str">
        <f t="shared" si="10"/>
        <v/>
      </c>
      <c r="K186" s="111" t="e">
        <f t="shared" si="11"/>
        <v>#VALUE!</v>
      </c>
      <c r="L186" s="59" t="e">
        <f t="shared" si="12"/>
        <v>#VALUE!</v>
      </c>
      <c r="M186" s="47"/>
      <c r="Y186" s="9">
        <v>2726</v>
      </c>
      <c r="Z186" s="9">
        <v>183</v>
      </c>
    </row>
    <row r="187" spans="5:26" x14ac:dyDescent="0.25">
      <c r="E187" s="55" t="str">
        <f t="array" ref="E187">IF(ISERROR(INDEX(ClassChart[],SMALL(IF(ClassChart[Make]=makeSelection,ROW(ClassChart[Make])),ROW(185:185))-2,2)),"",INDEX(ClassChart[],SMALL(IF(ClassChart[Make]=makeSelection,ROW(ClassChart[Make])),ROW(185:185))-2,2))</f>
        <v/>
      </c>
      <c r="F187" s="55" t="str">
        <f t="array" ref="F187">IF(ISERROR(INDEX(ClassChart[],SMALL(IF(ClassChart[Make]=makeSelection,ROW(ClassChart[Make])),ROW(185:185))-2,3)),"",INDEX(ClassChart[],SMALL(IF(ClassChart[Make]=makeSelection,ROW(ClassChart[Make])),ROW(185:185))-2,3))</f>
        <v/>
      </c>
      <c r="G187" s="55" t="str">
        <f t="array" ref="G187">IF(ISERROR(INDEX(ClassChart[],SMALL(IF(ClassChart[Make]=makeSelection,ROW(ClassChart[Make])),ROW(185:185))-2,4)),"",INDEX(ClassChart[],SMALL(IF(ClassChart[Make]=makeSelection,ROW(ClassChart[Make])),ROW(185:185))-2,4))</f>
        <v/>
      </c>
      <c r="H187" s="57"/>
      <c r="I187" s="114" t="str">
        <f t="shared" si="9"/>
        <v/>
      </c>
      <c r="J187" s="59" t="str">
        <f t="shared" si="10"/>
        <v/>
      </c>
      <c r="K187" s="111" t="e">
        <f t="shared" si="11"/>
        <v>#VALUE!</v>
      </c>
      <c r="L187" s="59" t="e">
        <f t="shared" si="12"/>
        <v>#VALUE!</v>
      </c>
      <c r="M187" s="47"/>
      <c r="Y187" s="9">
        <v>2741</v>
      </c>
      <c r="Z187" s="9">
        <v>184</v>
      </c>
    </row>
    <row r="188" spans="5:26" x14ac:dyDescent="0.25">
      <c r="E188" s="55" t="str">
        <f t="array" ref="E188">IF(ISERROR(INDEX(ClassChart[],SMALL(IF(ClassChart[Make]=makeSelection,ROW(ClassChart[Make])),ROW(186:186))-2,2)),"",INDEX(ClassChart[],SMALL(IF(ClassChart[Make]=makeSelection,ROW(ClassChart[Make])),ROW(186:186))-2,2))</f>
        <v/>
      </c>
      <c r="F188" s="55" t="str">
        <f t="array" ref="F188">IF(ISERROR(INDEX(ClassChart[],SMALL(IF(ClassChart[Make]=makeSelection,ROW(ClassChart[Make])),ROW(186:186))-2,3)),"",INDEX(ClassChart[],SMALL(IF(ClassChart[Make]=makeSelection,ROW(ClassChart[Make])),ROW(186:186))-2,3))</f>
        <v/>
      </c>
      <c r="G188" s="55" t="str">
        <f t="array" ref="G188">IF(ISERROR(INDEX(ClassChart[],SMALL(IF(ClassChart[Make]=makeSelection,ROW(ClassChart[Make])),ROW(186:186))-2,4)),"",INDEX(ClassChart[],SMALL(IF(ClassChart[Make]=makeSelection,ROW(ClassChart[Make])),ROW(186:186))-2,4))</f>
        <v/>
      </c>
      <c r="H188" s="57"/>
      <c r="I188" s="114" t="str">
        <f t="shared" si="9"/>
        <v/>
      </c>
      <c r="J188" s="59" t="str">
        <f t="shared" si="10"/>
        <v/>
      </c>
      <c r="K188" s="111" t="e">
        <f t="shared" si="11"/>
        <v>#VALUE!</v>
      </c>
      <c r="L188" s="59" t="e">
        <f t="shared" si="12"/>
        <v>#VALUE!</v>
      </c>
      <c r="M188" s="47"/>
      <c r="Y188" s="9">
        <v>2756</v>
      </c>
      <c r="Z188" s="9">
        <v>185</v>
      </c>
    </row>
    <row r="189" spans="5:26" x14ac:dyDescent="0.25">
      <c r="E189" s="55" t="str">
        <f t="array" ref="E189">IF(ISERROR(INDEX(ClassChart[],SMALL(IF(ClassChart[Make]=makeSelection,ROW(ClassChart[Make])),ROW(187:187))-2,2)),"",INDEX(ClassChart[],SMALL(IF(ClassChart[Make]=makeSelection,ROW(ClassChart[Make])),ROW(187:187))-2,2))</f>
        <v/>
      </c>
      <c r="F189" s="55" t="str">
        <f t="array" ref="F189">IF(ISERROR(INDEX(ClassChart[],SMALL(IF(ClassChart[Make]=makeSelection,ROW(ClassChart[Make])),ROW(187:187))-2,3)),"",INDEX(ClassChart[],SMALL(IF(ClassChart[Make]=makeSelection,ROW(ClassChart[Make])),ROW(187:187))-2,3))</f>
        <v/>
      </c>
      <c r="G189" s="55" t="str">
        <f t="array" ref="G189">IF(ISERROR(INDEX(ClassChart[],SMALL(IF(ClassChart[Make]=makeSelection,ROW(ClassChart[Make])),ROW(187:187))-2,4)),"",INDEX(ClassChart[],SMALL(IF(ClassChart[Make]=makeSelection,ROW(ClassChart[Make])),ROW(187:187))-2,4))</f>
        <v/>
      </c>
      <c r="H189" s="57"/>
      <c r="I189" s="114" t="str">
        <f t="shared" si="9"/>
        <v/>
      </c>
      <c r="J189" s="59" t="str">
        <f t="shared" si="10"/>
        <v/>
      </c>
      <c r="K189" s="111" t="e">
        <f t="shared" si="11"/>
        <v>#VALUE!</v>
      </c>
      <c r="L189" s="59" t="e">
        <f t="shared" si="12"/>
        <v>#VALUE!</v>
      </c>
      <c r="M189" s="47"/>
      <c r="Y189" s="9">
        <v>2771</v>
      </c>
      <c r="Z189" s="9">
        <v>186</v>
      </c>
    </row>
    <row r="190" spans="5:26" x14ac:dyDescent="0.25">
      <c r="E190" s="55" t="str">
        <f t="array" ref="E190">IF(ISERROR(INDEX(ClassChart[],SMALL(IF(ClassChart[Make]=makeSelection,ROW(ClassChart[Make])),ROW(188:188))-2,2)),"",INDEX(ClassChart[],SMALL(IF(ClassChart[Make]=makeSelection,ROW(ClassChart[Make])),ROW(188:188))-2,2))</f>
        <v/>
      </c>
      <c r="F190" s="55" t="str">
        <f t="array" ref="F190">IF(ISERROR(INDEX(ClassChart[],SMALL(IF(ClassChart[Make]=makeSelection,ROW(ClassChart[Make])),ROW(188:188))-2,3)),"",INDEX(ClassChart[],SMALL(IF(ClassChart[Make]=makeSelection,ROW(ClassChart[Make])),ROW(188:188))-2,3))</f>
        <v/>
      </c>
      <c r="G190" s="55" t="str">
        <f t="array" ref="G190">IF(ISERROR(INDEX(ClassChart[],SMALL(IF(ClassChart[Make]=makeSelection,ROW(ClassChart[Make])),ROW(188:188))-2,4)),"",INDEX(ClassChart[],SMALL(IF(ClassChart[Make]=makeSelection,ROW(ClassChart[Make])),ROW(188:188))-2,4))</f>
        <v/>
      </c>
      <c r="H190" s="57"/>
      <c r="I190" s="114" t="str">
        <f t="shared" si="9"/>
        <v/>
      </c>
      <c r="J190" s="59" t="str">
        <f t="shared" si="10"/>
        <v/>
      </c>
      <c r="K190" s="111" t="e">
        <f t="shared" si="11"/>
        <v>#VALUE!</v>
      </c>
      <c r="L190" s="59" t="e">
        <f t="shared" si="12"/>
        <v>#VALUE!</v>
      </c>
      <c r="M190" s="47"/>
      <c r="Y190" s="9">
        <v>2786</v>
      </c>
      <c r="Z190" s="9">
        <v>187</v>
      </c>
    </row>
    <row r="191" spans="5:26" x14ac:dyDescent="0.25">
      <c r="E191" s="55" t="str">
        <f t="array" ref="E191">IF(ISERROR(INDEX(ClassChart[],SMALL(IF(ClassChart[Make]=makeSelection,ROW(ClassChart[Make])),ROW(189:189))-2,2)),"",INDEX(ClassChart[],SMALL(IF(ClassChart[Make]=makeSelection,ROW(ClassChart[Make])),ROW(189:189))-2,2))</f>
        <v/>
      </c>
      <c r="F191" s="55" t="str">
        <f t="array" ref="F191">IF(ISERROR(INDEX(ClassChart[],SMALL(IF(ClassChart[Make]=makeSelection,ROW(ClassChart[Make])),ROW(189:189))-2,3)),"",INDEX(ClassChart[],SMALL(IF(ClassChart[Make]=makeSelection,ROW(ClassChart[Make])),ROW(189:189))-2,3))</f>
        <v/>
      </c>
      <c r="G191" s="55" t="str">
        <f t="array" ref="G191">IF(ISERROR(INDEX(ClassChart[],SMALL(IF(ClassChart[Make]=makeSelection,ROW(ClassChart[Make])),ROW(189:189))-2,4)),"",INDEX(ClassChart[],SMALL(IF(ClassChart[Make]=makeSelection,ROW(ClassChart[Make])),ROW(189:189))-2,4))</f>
        <v/>
      </c>
      <c r="H191" s="57"/>
      <c r="I191" s="114" t="str">
        <f t="shared" si="9"/>
        <v/>
      </c>
      <c r="J191" s="59" t="str">
        <f t="shared" si="10"/>
        <v/>
      </c>
      <c r="K191" s="111" t="e">
        <f t="shared" si="11"/>
        <v>#VALUE!</v>
      </c>
      <c r="L191" s="59" t="e">
        <f t="shared" si="12"/>
        <v>#VALUE!</v>
      </c>
      <c r="M191" s="47"/>
      <c r="Y191" s="9">
        <v>2801</v>
      </c>
      <c r="Z191" s="9">
        <v>188</v>
      </c>
    </row>
    <row r="192" spans="5:26" x14ac:dyDescent="0.25">
      <c r="E192" s="55" t="str">
        <f t="array" ref="E192">IF(ISERROR(INDEX(ClassChart[],SMALL(IF(ClassChart[Make]=makeSelection,ROW(ClassChart[Make])),ROW(190:190))-2,2)),"",INDEX(ClassChart[],SMALL(IF(ClassChart[Make]=makeSelection,ROW(ClassChart[Make])),ROW(190:190))-2,2))</f>
        <v/>
      </c>
      <c r="F192" s="55" t="str">
        <f t="array" ref="F192">IF(ISERROR(INDEX(ClassChart[],SMALL(IF(ClassChart[Make]=makeSelection,ROW(ClassChart[Make])),ROW(190:190))-2,3)),"",INDEX(ClassChart[],SMALL(IF(ClassChart[Make]=makeSelection,ROW(ClassChart[Make])),ROW(190:190))-2,3))</f>
        <v/>
      </c>
      <c r="G192" s="55" t="str">
        <f t="array" ref="G192">IF(ISERROR(INDEX(ClassChart[],SMALL(IF(ClassChart[Make]=makeSelection,ROW(ClassChart[Make])),ROW(190:190))-2,4)),"",INDEX(ClassChart[],SMALL(IF(ClassChart[Make]=makeSelection,ROW(ClassChart[Make])),ROW(190:190))-2,4))</f>
        <v/>
      </c>
      <c r="H192" s="57"/>
      <c r="I192" s="114" t="str">
        <f t="shared" si="9"/>
        <v/>
      </c>
      <c r="J192" s="59" t="str">
        <f t="shared" si="10"/>
        <v/>
      </c>
      <c r="K192" s="111" t="e">
        <f t="shared" si="11"/>
        <v>#VALUE!</v>
      </c>
      <c r="L192" s="59" t="e">
        <f t="shared" si="12"/>
        <v>#VALUE!</v>
      </c>
      <c r="M192" s="47"/>
      <c r="Y192" s="9">
        <v>2816</v>
      </c>
      <c r="Z192" s="9">
        <v>189</v>
      </c>
    </row>
    <row r="193" spans="5:26" x14ac:dyDescent="0.25">
      <c r="E193" s="55" t="str">
        <f t="array" ref="E193">IF(ISERROR(INDEX(ClassChart[],SMALL(IF(ClassChart[Make]=makeSelection,ROW(ClassChart[Make])),ROW(191:191))-2,2)),"",INDEX(ClassChart[],SMALL(IF(ClassChart[Make]=makeSelection,ROW(ClassChart[Make])),ROW(191:191))-2,2))</f>
        <v/>
      </c>
      <c r="F193" s="55" t="str">
        <f t="array" ref="F193">IF(ISERROR(INDEX(ClassChart[],SMALL(IF(ClassChart[Make]=makeSelection,ROW(ClassChart[Make])),ROW(191:191))-2,3)),"",INDEX(ClassChart[],SMALL(IF(ClassChart[Make]=makeSelection,ROW(ClassChart[Make])),ROW(191:191))-2,3))</f>
        <v/>
      </c>
      <c r="G193" s="55" t="str">
        <f t="array" ref="G193">IF(ISERROR(INDEX(ClassChart[],SMALL(IF(ClassChart[Make]=makeSelection,ROW(ClassChart[Make])),ROW(191:191))-2,4)),"",INDEX(ClassChart[],SMALL(IF(ClassChart[Make]=makeSelection,ROW(ClassChart[Make])),ROW(191:191))-2,4))</f>
        <v/>
      </c>
      <c r="H193" s="57"/>
      <c r="I193" s="114" t="str">
        <f t="shared" si="9"/>
        <v/>
      </c>
      <c r="J193" s="59" t="str">
        <f t="shared" si="10"/>
        <v/>
      </c>
      <c r="K193" s="111" t="e">
        <f t="shared" si="11"/>
        <v>#VALUE!</v>
      </c>
      <c r="L193" s="59" t="e">
        <f t="shared" si="12"/>
        <v>#VALUE!</v>
      </c>
      <c r="M193" s="47"/>
      <c r="Y193" s="9">
        <v>2831</v>
      </c>
      <c r="Z193" s="9">
        <v>190</v>
      </c>
    </row>
    <row r="194" spans="5:26" x14ac:dyDescent="0.25">
      <c r="E194" s="55" t="str">
        <f t="array" ref="E194">IF(ISERROR(INDEX(ClassChart[],SMALL(IF(ClassChart[Make]=makeSelection,ROW(ClassChart[Make])),ROW(192:192))-2,2)),"",INDEX(ClassChart[],SMALL(IF(ClassChart[Make]=makeSelection,ROW(ClassChart[Make])),ROW(192:192))-2,2))</f>
        <v/>
      </c>
      <c r="F194" s="55" t="str">
        <f t="array" ref="F194">IF(ISERROR(INDEX(ClassChart[],SMALL(IF(ClassChart[Make]=makeSelection,ROW(ClassChart[Make])),ROW(192:192))-2,3)),"",INDEX(ClassChart[],SMALL(IF(ClassChart[Make]=makeSelection,ROW(ClassChart[Make])),ROW(192:192))-2,3))</f>
        <v/>
      </c>
      <c r="G194" s="55" t="str">
        <f t="array" ref="G194">IF(ISERROR(INDEX(ClassChart[],SMALL(IF(ClassChart[Make]=makeSelection,ROW(ClassChart[Make])),ROW(192:192))-2,4)),"",INDEX(ClassChart[],SMALL(IF(ClassChart[Make]=makeSelection,ROW(ClassChart[Make])),ROW(192:192))-2,4))</f>
        <v/>
      </c>
      <c r="H194" s="57"/>
      <c r="I194" s="114" t="str">
        <f t="shared" si="9"/>
        <v/>
      </c>
      <c r="J194" s="59" t="str">
        <f t="shared" si="10"/>
        <v/>
      </c>
      <c r="K194" s="111" t="e">
        <f t="shared" si="11"/>
        <v>#VALUE!</v>
      </c>
      <c r="L194" s="59" t="e">
        <f t="shared" si="12"/>
        <v>#VALUE!</v>
      </c>
      <c r="M194" s="47"/>
      <c r="Y194" s="9">
        <v>2846</v>
      </c>
      <c r="Z194" s="9">
        <v>191</v>
      </c>
    </row>
    <row r="195" spans="5:26" x14ac:dyDescent="0.25">
      <c r="E195" s="55" t="str">
        <f t="array" ref="E195">IF(ISERROR(INDEX(ClassChart[],SMALL(IF(ClassChart[Make]=makeSelection,ROW(ClassChart[Make])),ROW(193:193))-2,2)),"",INDEX(ClassChart[],SMALL(IF(ClassChart[Make]=makeSelection,ROW(ClassChart[Make])),ROW(193:193))-2,2))</f>
        <v/>
      </c>
      <c r="F195" s="55" t="str">
        <f t="array" ref="F195">IF(ISERROR(INDEX(ClassChart[],SMALL(IF(ClassChart[Make]=makeSelection,ROW(ClassChart[Make])),ROW(193:193))-2,3)),"",INDEX(ClassChart[],SMALL(IF(ClassChart[Make]=makeSelection,ROW(ClassChart[Make])),ROW(193:193))-2,3))</f>
        <v/>
      </c>
      <c r="G195" s="55" t="str">
        <f t="array" ref="G195">IF(ISERROR(INDEX(ClassChart[],SMALL(IF(ClassChart[Make]=makeSelection,ROW(ClassChart[Make])),ROW(193:193))-2,4)),"",INDEX(ClassChart[],SMALL(IF(ClassChart[Make]=makeSelection,ROW(ClassChart[Make])),ROW(193:193))-2,4))</f>
        <v/>
      </c>
      <c r="H195" s="57"/>
      <c r="I195" s="114" t="str">
        <f t="shared" si="9"/>
        <v/>
      </c>
      <c r="J195" s="59" t="str">
        <f t="shared" si="10"/>
        <v/>
      </c>
      <c r="K195" s="111" t="e">
        <f t="shared" si="11"/>
        <v>#VALUE!</v>
      </c>
      <c r="L195" s="59" t="e">
        <f t="shared" si="12"/>
        <v>#VALUE!</v>
      </c>
      <c r="M195" s="47"/>
      <c r="Y195" s="9">
        <v>2861</v>
      </c>
      <c r="Z195" s="9">
        <v>192</v>
      </c>
    </row>
    <row r="196" spans="5:26" x14ac:dyDescent="0.25">
      <c r="E196" s="55" t="str">
        <f t="array" ref="E196">IF(ISERROR(INDEX(ClassChart[],SMALL(IF(ClassChart[Make]=makeSelection,ROW(ClassChart[Make])),ROW(194:194))-2,2)),"",INDEX(ClassChart[],SMALL(IF(ClassChart[Make]=makeSelection,ROW(ClassChart[Make])),ROW(194:194))-2,2))</f>
        <v/>
      </c>
      <c r="F196" s="55" t="str">
        <f t="array" ref="F196">IF(ISERROR(INDEX(ClassChart[],SMALL(IF(ClassChart[Make]=makeSelection,ROW(ClassChart[Make])),ROW(194:194))-2,3)),"",INDEX(ClassChart[],SMALL(IF(ClassChart[Make]=makeSelection,ROW(ClassChart[Make])),ROW(194:194))-2,3))</f>
        <v/>
      </c>
      <c r="G196" s="55" t="str">
        <f t="array" ref="G196">IF(ISERROR(INDEX(ClassChart[],SMALL(IF(ClassChart[Make]=makeSelection,ROW(ClassChart[Make])),ROW(194:194))-2,4)),"",INDEX(ClassChart[],SMALL(IF(ClassChart[Make]=makeSelection,ROW(ClassChart[Make])),ROW(194:194))-2,4))</f>
        <v/>
      </c>
      <c r="H196" s="57"/>
      <c r="I196" s="114" t="str">
        <f t="shared" ref="I196:I202" si="13">IF(F196&lt;&gt;"DYNO",LEFT(F196,3),F196)</f>
        <v/>
      </c>
      <c r="J196" s="59" t="str">
        <f t="shared" ref="J196:J202" si="14">IF(I196&lt;&gt;"DYNO",RIGHT(I196,1),"DY")</f>
        <v/>
      </c>
      <c r="K196" s="111" t="e">
        <f t="shared" ref="K196:K202" si="15">RIGHT(F196,LEN(F196)-3)</f>
        <v>#VALUE!</v>
      </c>
      <c r="L196" s="59" t="e">
        <f t="shared" ref="L196:L202" si="16">IF(K196="**",14,IF(K196="*",7,0))</f>
        <v>#VALUE!</v>
      </c>
      <c r="M196" s="47"/>
      <c r="Y196" s="9">
        <v>2876</v>
      </c>
      <c r="Z196" s="9">
        <v>193</v>
      </c>
    </row>
    <row r="197" spans="5:26" x14ac:dyDescent="0.25">
      <c r="E197" s="55" t="str">
        <f t="array" ref="E197">IF(ISERROR(INDEX(ClassChart[],SMALL(IF(ClassChart[Make]=makeSelection,ROW(ClassChart[Make])),ROW(195:195))-2,2)),"",INDEX(ClassChart[],SMALL(IF(ClassChart[Make]=makeSelection,ROW(ClassChart[Make])),ROW(195:195))-2,2))</f>
        <v/>
      </c>
      <c r="F197" s="55" t="str">
        <f t="array" ref="F197">IF(ISERROR(INDEX(ClassChart[],SMALL(IF(ClassChart[Make]=makeSelection,ROW(ClassChart[Make])),ROW(195:195))-2,3)),"",INDEX(ClassChart[],SMALL(IF(ClassChart[Make]=makeSelection,ROW(ClassChart[Make])),ROW(195:195))-2,3))</f>
        <v/>
      </c>
      <c r="G197" s="55" t="str">
        <f t="array" ref="G197">IF(ISERROR(INDEX(ClassChart[],SMALL(IF(ClassChart[Make]=makeSelection,ROW(ClassChart[Make])),ROW(195:195))-2,4)),"",INDEX(ClassChart[],SMALL(IF(ClassChart[Make]=makeSelection,ROW(ClassChart[Make])),ROW(195:195))-2,4))</f>
        <v/>
      </c>
      <c r="H197" s="57"/>
      <c r="I197" s="114" t="str">
        <f t="shared" si="13"/>
        <v/>
      </c>
      <c r="J197" s="59" t="str">
        <f t="shared" si="14"/>
        <v/>
      </c>
      <c r="K197" s="111" t="e">
        <f t="shared" si="15"/>
        <v>#VALUE!</v>
      </c>
      <c r="L197" s="59" t="e">
        <f t="shared" si="16"/>
        <v>#VALUE!</v>
      </c>
      <c r="M197" s="47"/>
      <c r="Y197" s="9">
        <v>2891</v>
      </c>
      <c r="Z197" s="9">
        <v>194</v>
      </c>
    </row>
    <row r="198" spans="5:26" x14ac:dyDescent="0.25">
      <c r="E198" s="55" t="str">
        <f t="array" ref="E198">IF(ISERROR(INDEX(ClassChart[],SMALL(IF(ClassChart[Make]=makeSelection,ROW(ClassChart[Make])),ROW(196:196))-2,2)),"",INDEX(ClassChart[],SMALL(IF(ClassChart[Make]=makeSelection,ROW(ClassChart[Make])),ROW(196:196))-2,2))</f>
        <v/>
      </c>
      <c r="F198" s="55" t="str">
        <f t="array" ref="F198">IF(ISERROR(INDEX(ClassChart[],SMALL(IF(ClassChart[Make]=makeSelection,ROW(ClassChart[Make])),ROW(196:196))-2,3)),"",INDEX(ClassChart[],SMALL(IF(ClassChart[Make]=makeSelection,ROW(ClassChart[Make])),ROW(196:196))-2,3))</f>
        <v/>
      </c>
      <c r="G198" s="55" t="str">
        <f t="array" ref="G198">IF(ISERROR(INDEX(ClassChart[],SMALL(IF(ClassChart[Make]=makeSelection,ROW(ClassChart[Make])),ROW(196:196))-2,4)),"",INDEX(ClassChart[],SMALL(IF(ClassChart[Make]=makeSelection,ROW(ClassChart[Make])),ROW(196:196))-2,4))</f>
        <v/>
      </c>
      <c r="H198" s="57"/>
      <c r="I198" s="114" t="str">
        <f t="shared" si="13"/>
        <v/>
      </c>
      <c r="J198" s="59" t="str">
        <f t="shared" si="14"/>
        <v/>
      </c>
      <c r="K198" s="111" t="e">
        <f t="shared" si="15"/>
        <v>#VALUE!</v>
      </c>
      <c r="L198" s="59" t="e">
        <f t="shared" si="16"/>
        <v>#VALUE!</v>
      </c>
      <c r="M198" s="47"/>
      <c r="Y198" s="9">
        <v>2906</v>
      </c>
      <c r="Z198" s="9">
        <v>195</v>
      </c>
    </row>
    <row r="199" spans="5:26" x14ac:dyDescent="0.25">
      <c r="E199" s="55" t="str">
        <f t="array" ref="E199">IF(ISERROR(INDEX(ClassChart[],SMALL(IF(ClassChart[Make]=makeSelection,ROW(ClassChart[Make])),ROW(197:197))-2,2)),"",INDEX(ClassChart[],SMALL(IF(ClassChart[Make]=makeSelection,ROW(ClassChart[Make])),ROW(197:197))-2,2))</f>
        <v/>
      </c>
      <c r="F199" s="55" t="str">
        <f t="array" ref="F199">IF(ISERROR(INDEX(ClassChart[],SMALL(IF(ClassChart[Make]=makeSelection,ROW(ClassChart[Make])),ROW(197:197))-2,3)),"",INDEX(ClassChart[],SMALL(IF(ClassChart[Make]=makeSelection,ROW(ClassChart[Make])),ROW(197:197))-2,3))</f>
        <v/>
      </c>
      <c r="G199" s="55" t="str">
        <f t="array" ref="G199">IF(ISERROR(INDEX(ClassChart[],SMALL(IF(ClassChart[Make]=makeSelection,ROW(ClassChart[Make])),ROW(197:197))-2,4)),"",INDEX(ClassChart[],SMALL(IF(ClassChart[Make]=makeSelection,ROW(ClassChart[Make])),ROW(197:197))-2,4))</f>
        <v/>
      </c>
      <c r="H199" s="57"/>
      <c r="I199" s="114" t="str">
        <f t="shared" si="13"/>
        <v/>
      </c>
      <c r="J199" s="59" t="str">
        <f t="shared" si="14"/>
        <v/>
      </c>
      <c r="K199" s="111" t="e">
        <f t="shared" si="15"/>
        <v>#VALUE!</v>
      </c>
      <c r="L199" s="59" t="e">
        <f t="shared" si="16"/>
        <v>#VALUE!</v>
      </c>
      <c r="M199" s="47"/>
      <c r="Y199" s="9">
        <v>2921</v>
      </c>
      <c r="Z199" s="9">
        <v>196</v>
      </c>
    </row>
    <row r="200" spans="5:26" x14ac:dyDescent="0.25">
      <c r="E200" s="55" t="str">
        <f t="array" ref="E200">IF(ISERROR(INDEX(ClassChart[],SMALL(IF(ClassChart[Make]=makeSelection,ROW(ClassChart[Make])),ROW(198:198))-2,2)),"",INDEX(ClassChart[],SMALL(IF(ClassChart[Make]=makeSelection,ROW(ClassChart[Make])),ROW(198:198))-2,2))</f>
        <v/>
      </c>
      <c r="F200" s="55" t="str">
        <f t="array" ref="F200">IF(ISERROR(INDEX(ClassChart[],SMALL(IF(ClassChart[Make]=makeSelection,ROW(ClassChart[Make])),ROW(198:198))-2,3)),"",INDEX(ClassChart[],SMALL(IF(ClassChart[Make]=makeSelection,ROW(ClassChart[Make])),ROW(198:198))-2,3))</f>
        <v/>
      </c>
      <c r="G200" s="55" t="str">
        <f t="array" ref="G200">IF(ISERROR(INDEX(ClassChart[],SMALL(IF(ClassChart[Make]=makeSelection,ROW(ClassChart[Make])),ROW(198:198))-2,4)),"",INDEX(ClassChart[],SMALL(IF(ClassChart[Make]=makeSelection,ROW(ClassChart[Make])),ROW(198:198))-2,4))</f>
        <v/>
      </c>
      <c r="H200" s="57"/>
      <c r="I200" s="114" t="str">
        <f t="shared" si="13"/>
        <v/>
      </c>
      <c r="J200" s="59" t="str">
        <f t="shared" si="14"/>
        <v/>
      </c>
      <c r="K200" s="111" t="e">
        <f t="shared" si="15"/>
        <v>#VALUE!</v>
      </c>
      <c r="L200" s="59" t="e">
        <f t="shared" si="16"/>
        <v>#VALUE!</v>
      </c>
      <c r="M200" s="47"/>
      <c r="Y200" s="9">
        <v>2936</v>
      </c>
      <c r="Z200" s="9">
        <v>197</v>
      </c>
    </row>
    <row r="201" spans="5:26" x14ac:dyDescent="0.25">
      <c r="E201" s="55" t="str">
        <f t="array" ref="E201">IF(ISERROR(INDEX(ClassChart[],SMALL(IF(ClassChart[Make]=makeSelection,ROW(ClassChart[Make])),ROW(199:199))-2,2)),"",INDEX(ClassChart[],SMALL(IF(ClassChart[Make]=makeSelection,ROW(ClassChart[Make])),ROW(199:199))-2,2))</f>
        <v/>
      </c>
      <c r="F201" s="55" t="str">
        <f t="array" ref="F201">IF(ISERROR(INDEX(ClassChart[],SMALL(IF(ClassChart[Make]=makeSelection,ROW(ClassChart[Make])),ROW(199:199))-2,3)),"",INDEX(ClassChart[],SMALL(IF(ClassChart[Make]=makeSelection,ROW(ClassChart[Make])),ROW(199:199))-2,3))</f>
        <v/>
      </c>
      <c r="G201" s="55" t="str">
        <f t="array" ref="G201">IF(ISERROR(INDEX(ClassChart[],SMALL(IF(ClassChart[Make]=makeSelection,ROW(ClassChart[Make])),ROW(199:199))-2,4)),"",INDEX(ClassChart[],SMALL(IF(ClassChart[Make]=makeSelection,ROW(ClassChart[Make])),ROW(199:199))-2,4))</f>
        <v/>
      </c>
      <c r="H201" s="57"/>
      <c r="I201" s="114" t="str">
        <f t="shared" si="13"/>
        <v/>
      </c>
      <c r="J201" s="59" t="str">
        <f t="shared" si="14"/>
        <v/>
      </c>
      <c r="K201" s="111" t="e">
        <f t="shared" si="15"/>
        <v>#VALUE!</v>
      </c>
      <c r="L201" s="59" t="e">
        <f t="shared" si="16"/>
        <v>#VALUE!</v>
      </c>
      <c r="M201" s="47"/>
      <c r="Y201" s="9">
        <v>2951</v>
      </c>
      <c r="Z201" s="9">
        <v>198</v>
      </c>
    </row>
    <row r="202" spans="5:26" x14ac:dyDescent="0.25">
      <c r="E202" s="56" t="str">
        <f t="array" ref="E202">IF(ISERROR(INDEX(ClassChart[],SMALL(IF(ClassChart[Make]=makeSelection,ROW(ClassChart[Make])),ROW(200:200))-2,2)),"",INDEX(ClassChart[],SMALL(IF(ClassChart[Make]=makeSelection,ROW(ClassChart[Make])),ROW(200:200))-2,2))</f>
        <v/>
      </c>
      <c r="F202" s="56" t="str">
        <f t="array" ref="F202">IF(ISERROR(INDEX(ClassChart[],SMALL(IF(ClassChart[Make]=makeSelection,ROW(ClassChart[Make])),ROW(200:200))-2,3)),"",INDEX(ClassChart[],SMALL(IF(ClassChart[Make]=makeSelection,ROW(ClassChart[Make])),ROW(200:200))-2,3))</f>
        <v/>
      </c>
      <c r="G202" s="56" t="str">
        <f t="array" ref="G202">IF(ISERROR(INDEX(ClassChart[],SMALL(IF(ClassChart[Make]=makeSelection,ROW(ClassChart[Make])),ROW(200:200))-2,4)),"",INDEX(ClassChart[],SMALL(IF(ClassChart[Make]=makeSelection,ROW(ClassChart[Make])),ROW(200:200))-2,4))</f>
        <v/>
      </c>
      <c r="H202" s="57"/>
      <c r="I202" s="115" t="str">
        <f t="shared" si="13"/>
        <v/>
      </c>
      <c r="J202" s="60" t="str">
        <f t="shared" si="14"/>
        <v/>
      </c>
      <c r="K202" s="112" t="e">
        <f t="shared" si="15"/>
        <v>#VALUE!</v>
      </c>
      <c r="L202" s="60" t="e">
        <f t="shared" si="16"/>
        <v>#VALUE!</v>
      </c>
      <c r="Y202" s="9">
        <v>2966</v>
      </c>
      <c r="Z202" s="9">
        <v>199</v>
      </c>
    </row>
    <row r="203" spans="5:26" x14ac:dyDescent="0.25">
      <c r="Y203" s="9">
        <v>2981</v>
      </c>
      <c r="Z203" s="9">
        <v>200</v>
      </c>
    </row>
    <row r="204" spans="5:26" x14ac:dyDescent="0.25">
      <c r="Y204" s="9">
        <v>2996</v>
      </c>
      <c r="Z204" s="9">
        <v>201</v>
      </c>
    </row>
    <row r="205" spans="5:26" x14ac:dyDescent="0.25">
      <c r="Y205" s="9">
        <v>3011</v>
      </c>
      <c r="Z205" s="9">
        <v>202</v>
      </c>
    </row>
    <row r="206" spans="5:26" x14ac:dyDescent="0.25">
      <c r="Y206" s="9">
        <v>3026</v>
      </c>
      <c r="Z206" s="9">
        <v>203</v>
      </c>
    </row>
    <row r="207" spans="5:26" x14ac:dyDescent="0.25">
      <c r="Y207" s="9">
        <v>3041</v>
      </c>
      <c r="Z207" s="9">
        <v>204</v>
      </c>
    </row>
    <row r="208" spans="5:26" x14ac:dyDescent="0.25">
      <c r="Y208" s="9">
        <v>3056</v>
      </c>
      <c r="Z208" s="9">
        <v>205</v>
      </c>
    </row>
    <row r="209" spans="25:26" x14ac:dyDescent="0.25">
      <c r="Y209" s="9">
        <v>3071</v>
      </c>
      <c r="Z209" s="9">
        <v>206</v>
      </c>
    </row>
    <row r="210" spans="25:26" x14ac:dyDescent="0.25">
      <c r="Y210" s="9">
        <v>3086</v>
      </c>
      <c r="Z210" s="9">
        <v>207</v>
      </c>
    </row>
    <row r="211" spans="25:26" x14ac:dyDescent="0.25">
      <c r="Y211" s="9">
        <v>3101</v>
      </c>
      <c r="Z211" s="9">
        <v>208</v>
      </c>
    </row>
    <row r="212" spans="25:26" x14ac:dyDescent="0.25">
      <c r="Y212" s="9">
        <v>3116</v>
      </c>
      <c r="Z212" s="9">
        <v>209</v>
      </c>
    </row>
  </sheetData>
  <pageMargins left="0.7" right="0.7" top="0.75" bottom="0.75" header="0.3" footer="0.3"/>
  <pageSetup orientation="portrait" horizontalDpi="0"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9.140625" style="266"/>
    <col min="2" max="2" width="9.7109375" style="265" bestFit="1" customWidth="1"/>
  </cols>
  <sheetData>
    <row r="1" spans="1:3" x14ac:dyDescent="0.25">
      <c r="A1" s="268" t="s">
        <v>1436</v>
      </c>
      <c r="B1" s="267" t="s">
        <v>1437</v>
      </c>
      <c r="C1" t="s">
        <v>1438</v>
      </c>
    </row>
    <row r="2" spans="1:3" x14ac:dyDescent="0.25">
      <c r="A2" s="266" t="s">
        <v>1429</v>
      </c>
      <c r="B2" s="265">
        <v>43223</v>
      </c>
      <c r="C2" t="s">
        <v>1430</v>
      </c>
    </row>
    <row r="4" spans="1:3" x14ac:dyDescent="0.25">
      <c r="A4" s="266" t="s">
        <v>1431</v>
      </c>
      <c r="B4" s="265">
        <v>43237</v>
      </c>
      <c r="C4" t="s">
        <v>1435</v>
      </c>
    </row>
    <row r="5" spans="1:3" x14ac:dyDescent="0.25">
      <c r="C5" t="s">
        <v>1434</v>
      </c>
    </row>
    <row r="6" spans="1:3" x14ac:dyDescent="0.25">
      <c r="C6" t="s">
        <v>1432</v>
      </c>
    </row>
    <row r="7" spans="1:3" x14ac:dyDescent="0.25">
      <c r="C7" t="s">
        <v>1433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74</vt:i4>
      </vt:variant>
    </vt:vector>
  </HeadingPairs>
  <TitlesOfParts>
    <vt:vector size="79" baseType="lpstr">
      <vt:lpstr>Instructions</vt:lpstr>
      <vt:lpstr>Calculator</vt:lpstr>
      <vt:lpstr>Class Chart</vt:lpstr>
      <vt:lpstr>Formulas</vt:lpstr>
      <vt:lpstr>Change Log</vt:lpstr>
      <vt:lpstr>ActualTireSize</vt:lpstr>
      <vt:lpstr>AdjustedClass</vt:lpstr>
      <vt:lpstr>AdjustedHP</vt:lpstr>
      <vt:lpstr>AdjustedWtHP</vt:lpstr>
      <vt:lpstr>AsteriskPoints</vt:lpstr>
      <vt:lpstr>AsteriskPointsList</vt:lpstr>
      <vt:lpstr>AWD</vt:lpstr>
      <vt:lpstr>BaseClass</vt:lpstr>
      <vt:lpstr>BaseClassTireSize</vt:lpstr>
      <vt:lpstr>baseData</vt:lpstr>
      <vt:lpstr>BaseTireSize</vt:lpstr>
      <vt:lpstr>BaseWeight</vt:lpstr>
      <vt:lpstr>ChartDataOK</vt:lpstr>
      <vt:lpstr>ClassAdjustment</vt:lpstr>
      <vt:lpstr>ClassList</vt:lpstr>
      <vt:lpstr>ClassUpDown</vt:lpstr>
      <vt:lpstr>dd_C16</vt:lpstr>
      <vt:lpstr>dd_C19</vt:lpstr>
      <vt:lpstr>dd_C21</vt:lpstr>
      <vt:lpstr>dd_C3</vt:lpstr>
      <vt:lpstr>dd_C5</vt:lpstr>
      <vt:lpstr>dd_C7</vt:lpstr>
      <vt:lpstr>dd_G1</vt:lpstr>
      <vt:lpstr>DynoClass</vt:lpstr>
      <vt:lpstr>DynoClassLookupTable</vt:lpstr>
      <vt:lpstr>DynoDataOK</vt:lpstr>
      <vt:lpstr>DynoHP</vt:lpstr>
      <vt:lpstr>DynoMinCompWeight</vt:lpstr>
      <vt:lpstr>DYNOSelect</vt:lpstr>
      <vt:lpstr>FWD</vt:lpstr>
      <vt:lpstr>HeavyWeightTable</vt:lpstr>
      <vt:lpstr>HeavyWeightTableCol1</vt:lpstr>
      <vt:lpstr>HeavyWeightTableCol2</vt:lpstr>
      <vt:lpstr>HvyWtCorr</vt:lpstr>
      <vt:lpstr>LightWeightTable</vt:lpstr>
      <vt:lpstr>LightWeightTableCol1</vt:lpstr>
      <vt:lpstr>LightWeightTableCol2</vt:lpstr>
      <vt:lpstr>lookup_Aadjustedclass</vt:lpstr>
      <vt:lpstr>lookup_Badjustedclass</vt:lpstr>
      <vt:lpstr>lookup_C16</vt:lpstr>
      <vt:lpstr>lookup_C19</vt:lpstr>
      <vt:lpstr>lookup_C21</vt:lpstr>
      <vt:lpstr>lookup_C3</vt:lpstr>
      <vt:lpstr>lookup_C5</vt:lpstr>
      <vt:lpstr>lookup_C7</vt:lpstr>
      <vt:lpstr>lookup_Cadjustedclass</vt:lpstr>
      <vt:lpstr>lookup_Dadjustedclass</vt:lpstr>
      <vt:lpstr>lookup_Eadjustedclass</vt:lpstr>
      <vt:lpstr>lookup_Fadjustedclass</vt:lpstr>
      <vt:lpstr>lookup_G1</vt:lpstr>
      <vt:lpstr>lookup_Gadjustedclass</vt:lpstr>
      <vt:lpstr>lookup_Hadjustedclass</vt:lpstr>
      <vt:lpstr>lookup_Radjustedclass</vt:lpstr>
      <vt:lpstr>lookup_Sadjustedclass</vt:lpstr>
      <vt:lpstr>lookup_Uadjustedclass</vt:lpstr>
      <vt:lpstr>LtWtCorr</vt:lpstr>
      <vt:lpstr>makeSelection</vt:lpstr>
      <vt:lpstr>MediumTire</vt:lpstr>
      <vt:lpstr>MinCompWeight</vt:lpstr>
      <vt:lpstr>modelSelection</vt:lpstr>
      <vt:lpstr>MustangDyno</vt:lpstr>
      <vt:lpstr>Calculator!Print_Area</vt:lpstr>
      <vt:lpstr>RawWtHP</vt:lpstr>
      <vt:lpstr>Reclass</vt:lpstr>
      <vt:lpstr>ReclassBaseClass</vt:lpstr>
      <vt:lpstr>ReclassBaseWt</vt:lpstr>
      <vt:lpstr>ReclassDataOK</vt:lpstr>
      <vt:lpstr>ReclassPts</vt:lpstr>
      <vt:lpstr>RoundedAdjWtHP</vt:lpstr>
      <vt:lpstr>SmallTire</vt:lpstr>
      <vt:lpstr>TireWidthPts</vt:lpstr>
      <vt:lpstr>Transmission</vt:lpstr>
      <vt:lpstr>Wagon</vt:lpstr>
      <vt:lpstr>WtReducPts</vt:lpstr>
    </vt:vector>
  </TitlesOfParts>
  <Company>Kinder Morgan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brewken1</dc:creator>
  <cp:lastModifiedBy>Greg Schnittger</cp:lastModifiedBy>
  <cp:lastPrinted>2018-02-25T19:22:39Z</cp:lastPrinted>
  <dcterms:created xsi:type="dcterms:W3CDTF">2012-02-17T16:35:04Z</dcterms:created>
  <dcterms:modified xsi:type="dcterms:W3CDTF">2018-05-18T03:13:25Z</dcterms:modified>
</cp:coreProperties>
</file>